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nk\Documents\AMAZON Textbook\Amamzon Web - Student data files\"/>
    </mc:Choice>
  </mc:AlternateContent>
  <xr:revisionPtr revIDLastSave="0" documentId="13_ncr:1_{71AEBF76-1B0A-4461-B363-A6727E57DD7C}" xr6:coauthVersionLast="45" xr6:coauthVersionMax="45" xr10:uidLastSave="{00000000-0000-0000-0000-000000000000}"/>
  <bookViews>
    <workbookView xWindow="285" yWindow="465" windowWidth="13800" windowHeight="14985" firstSheet="24" activeTab="29" xr2:uid="{00000000-000D-0000-FFFF-FFFF00000000}"/>
  </bookViews>
  <sheets>
    <sheet name="X2.1" sheetId="69" r:id="rId1"/>
    <sheet name="X2.2" sheetId="70" r:id="rId2"/>
    <sheet name="X2.3" sheetId="71" r:id="rId3"/>
    <sheet name="X2.4" sheetId="72" r:id="rId4"/>
    <sheet name="X2.5" sheetId="107" r:id="rId5"/>
    <sheet name="X2.6" sheetId="108" r:id="rId6"/>
    <sheet name="X2.7" sheetId="109" r:id="rId7"/>
    <sheet name="X2.8" sheetId="110" r:id="rId8"/>
    <sheet name="X2.9" sheetId="81" r:id="rId9"/>
    <sheet name="X2.10" sheetId="116" r:id="rId10"/>
    <sheet name="X2.11" sheetId="115" r:id="rId11"/>
    <sheet name="X2.12" sheetId="113" r:id="rId12"/>
    <sheet name="X2.13" sheetId="112" r:id="rId13"/>
    <sheet name="X2.14" sheetId="133" r:id="rId14"/>
    <sheet name="X2.15" sheetId="132" r:id="rId15"/>
    <sheet name="X2.16" sheetId="131" r:id="rId16"/>
    <sheet name="X2.17" sheetId="130" r:id="rId17"/>
    <sheet name="X2.18" sheetId="134" r:id="rId18"/>
    <sheet name="X2.19" sheetId="129" r:id="rId19"/>
    <sheet name="X2.20" sheetId="153" r:id="rId20"/>
    <sheet name="X2.21" sheetId="152" r:id="rId21"/>
    <sheet name="TU2.1" sheetId="94" r:id="rId22"/>
    <sheet name="TU2.2" sheetId="97" r:id="rId23"/>
    <sheet name="TU2.3" sheetId="95" r:id="rId24"/>
    <sheet name="TU2.4" sheetId="96" r:id="rId25"/>
    <sheet name="TU2.5" sheetId="103" r:id="rId26"/>
    <sheet name="TU2.6" sheetId="99" r:id="rId27"/>
    <sheet name="TU2.7" sheetId="100" r:id="rId28"/>
    <sheet name="TU2.8" sheetId="101" r:id="rId29"/>
    <sheet name="TU2.9" sheetId="102" r:id="rId3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52" l="1"/>
  <c r="C12" i="152"/>
  <c r="F10" i="152"/>
  <c r="H10" i="152" s="1"/>
  <c r="J10" i="152" s="1"/>
  <c r="F9" i="152"/>
  <c r="H9" i="152" s="1"/>
  <c r="J9" i="152" s="1"/>
  <c r="F8" i="152"/>
  <c r="H8" i="152" s="1"/>
  <c r="J8" i="152" s="1"/>
  <c r="F7" i="152"/>
  <c r="H7" i="152" s="1"/>
  <c r="J7" i="152" s="1"/>
  <c r="F6" i="152"/>
  <c r="H6" i="152" s="1"/>
  <c r="J6" i="152" s="1"/>
  <c r="F5" i="152"/>
  <c r="H5" i="152" s="1"/>
  <c r="F4" i="152"/>
  <c r="H4" i="152" s="1"/>
  <c r="J4" i="152" s="1"/>
  <c r="C11" i="153"/>
  <c r="D9" i="153"/>
  <c r="F9" i="153" s="1"/>
  <c r="D8" i="153"/>
  <c r="F8" i="153" s="1"/>
  <c r="D7" i="153"/>
  <c r="F7" i="153" s="1"/>
  <c r="D6" i="153"/>
  <c r="F6" i="153" s="1"/>
  <c r="D5" i="153"/>
  <c r="F5" i="153" s="1"/>
  <c r="D4" i="153"/>
  <c r="C12" i="153" s="1"/>
  <c r="C15" i="153" s="1"/>
  <c r="G4" i="153"/>
  <c r="D18" i="152"/>
  <c r="D11" i="153"/>
  <c r="F7" i="130"/>
  <c r="F15" i="131"/>
  <c r="G16" i="132"/>
  <c r="G15" i="133"/>
  <c r="G7" i="133"/>
  <c r="K7" i="81"/>
  <c r="O5" i="110"/>
  <c r="F4" i="108"/>
  <c r="F3" i="107"/>
  <c r="D18" i="70"/>
  <c r="F7" i="102"/>
  <c r="F5" i="101"/>
  <c r="F6" i="100"/>
  <c r="F8" i="103"/>
  <c r="F8" i="96"/>
  <c r="F6" i="95"/>
  <c r="F8" i="97"/>
  <c r="D18" i="71"/>
  <c r="F12" i="130"/>
  <c r="F9" i="99"/>
  <c r="E4" i="153"/>
  <c r="D19" i="152"/>
  <c r="D13" i="153"/>
  <c r="F5" i="130"/>
  <c r="F12" i="131"/>
  <c r="G13" i="132"/>
  <c r="G14" i="133"/>
  <c r="O4" i="113"/>
  <c r="K6" i="81"/>
  <c r="O4" i="110"/>
  <c r="F5" i="108"/>
  <c r="F4" i="107"/>
  <c r="D18" i="69"/>
  <c r="F6" i="102"/>
  <c r="F6" i="101"/>
  <c r="F5" i="100"/>
  <c r="F6" i="103"/>
  <c r="F6" i="96"/>
  <c r="F8" i="95"/>
  <c r="F6" i="94"/>
  <c r="F7" i="99"/>
  <c r="F14" i="101"/>
  <c r="M9" i="97"/>
  <c r="K9" i="81"/>
  <c r="F11" i="100"/>
  <c r="F5" i="95"/>
  <c r="D15" i="153"/>
  <c r="G8" i="133"/>
  <c r="D19" i="70"/>
  <c r="F10" i="96"/>
  <c r="K10" i="152"/>
  <c r="D14" i="152"/>
  <c r="D12" i="153"/>
  <c r="F6" i="130"/>
  <c r="F5" i="131"/>
  <c r="G12" i="132"/>
  <c r="G12" i="133"/>
  <c r="O3" i="113"/>
  <c r="K5" i="81"/>
  <c r="O10" i="109"/>
  <c r="F19" i="107"/>
  <c r="D31" i="72"/>
  <c r="D17" i="69"/>
  <c r="F5" i="102"/>
  <c r="F7" i="101"/>
  <c r="F12" i="100"/>
  <c r="F10" i="103"/>
  <c r="F5" i="96"/>
  <c r="M12" i="97"/>
  <c r="F5" i="94"/>
  <c r="F7" i="103"/>
  <c r="M13" i="97"/>
  <c r="F8" i="100"/>
  <c r="F9" i="103"/>
  <c r="G10" i="152"/>
  <c r="O10" i="110"/>
  <c r="F16" i="101"/>
  <c r="G4" i="152"/>
  <c r="K8" i="81"/>
  <c r="F16" i="102"/>
  <c r="F9" i="95"/>
  <c r="K4" i="152"/>
  <c r="D16" i="152"/>
  <c r="F20" i="130"/>
  <c r="F9" i="130"/>
  <c r="F8" i="131"/>
  <c r="G7" i="132"/>
  <c r="G11" i="133"/>
  <c r="D6" i="115"/>
  <c r="K12" i="81"/>
  <c r="O9" i="109"/>
  <c r="F16" i="107"/>
  <c r="D32" i="72"/>
  <c r="F15" i="102"/>
  <c r="F15" i="101"/>
  <c r="F10" i="100"/>
  <c r="F4" i="96"/>
  <c r="F11" i="96"/>
  <c r="F7" i="95"/>
  <c r="F16" i="130"/>
  <c r="G9" i="132"/>
  <c r="F6" i="107"/>
  <c r="F7" i="96"/>
  <c r="G8" i="132"/>
  <c r="F9" i="108"/>
  <c r="F9" i="100"/>
  <c r="I10" i="152"/>
  <c r="D15" i="152"/>
  <c r="F19" i="130"/>
  <c r="F8" i="130"/>
  <c r="F7" i="131"/>
  <c r="G5" i="132"/>
  <c r="G6" i="133"/>
  <c r="D6" i="116"/>
  <c r="K4" i="81"/>
  <c r="O5" i="109"/>
  <c r="F13" i="107"/>
  <c r="D33" i="72"/>
  <c r="F14" i="102"/>
  <c r="F6" i="99"/>
  <c r="M8" i="97"/>
  <c r="D16" i="153"/>
  <c r="F9" i="131"/>
  <c r="G5" i="133"/>
  <c r="F10" i="108"/>
  <c r="F10" i="99"/>
  <c r="G15" i="132"/>
  <c r="O9" i="110"/>
  <c r="F13" i="101"/>
  <c r="I4" i="152"/>
  <c r="D12" i="152"/>
  <c r="F15" i="130"/>
  <c r="F19" i="131"/>
  <c r="F6" i="131"/>
  <c r="G6" i="132"/>
  <c r="G4" i="133"/>
  <c r="K10" i="81"/>
  <c r="K11" i="81"/>
  <c r="O4" i="109"/>
  <c r="F7" i="107"/>
  <c r="D17" i="71"/>
  <c r="F12" i="102"/>
  <c r="F12" i="101"/>
  <c r="F7" i="100"/>
  <c r="F8" i="99"/>
  <c r="F9" i="96"/>
  <c r="F20" i="131"/>
  <c r="F13" i="102"/>
  <c r="M6" i="97"/>
  <c r="F16" i="131"/>
  <c r="F5" i="107"/>
  <c r="F10" i="97"/>
  <c r="F4" i="153" l="1"/>
  <c r="C13" i="153" s="1"/>
  <c r="C16" i="153" s="1"/>
  <c r="J5" i="152"/>
  <c r="C16" i="152" s="1"/>
  <c r="C15" i="152"/>
  <c r="C18" i="152" s="1"/>
  <c r="C19" i="152" l="1"/>
  <c r="E8" i="130"/>
  <c r="E9" i="130"/>
  <c r="E7" i="130"/>
  <c r="E5" i="130"/>
  <c r="E6" i="130"/>
  <c r="E8" i="131"/>
  <c r="E9" i="131"/>
  <c r="E7" i="131"/>
  <c r="E5" i="131"/>
  <c r="E6" i="131"/>
  <c r="F8" i="132"/>
  <c r="F9" i="132"/>
  <c r="F7" i="132"/>
  <c r="F5" i="132"/>
  <c r="F6" i="132"/>
  <c r="F16" i="132" s="1"/>
  <c r="F7" i="133"/>
  <c r="F8" i="133"/>
  <c r="F6" i="133"/>
  <c r="F4" i="133"/>
  <c r="F5" i="133"/>
  <c r="F11" i="133" l="1"/>
  <c r="F12" i="132"/>
  <c r="F12" i="133"/>
  <c r="F14" i="133"/>
  <c r="F13" i="132"/>
  <c r="F15" i="133"/>
  <c r="F15" i="132"/>
  <c r="E12" i="130"/>
  <c r="E12" i="131"/>
  <c r="E15" i="131" s="1"/>
  <c r="E16" i="130" l="1"/>
  <c r="E15" i="130"/>
  <c r="E20" i="130"/>
  <c r="E19" i="130"/>
  <c r="E16" i="131"/>
  <c r="E20" i="131"/>
  <c r="E19" i="131"/>
  <c r="C6" i="116" l="1"/>
  <c r="N3" i="112"/>
  <c r="N4" i="113"/>
  <c r="N3" i="113"/>
  <c r="C6" i="115"/>
  <c r="N10" i="110" l="1"/>
  <c r="N9" i="110"/>
  <c r="N5" i="110"/>
  <c r="N4" i="110"/>
  <c r="N10" i="109"/>
  <c r="N9" i="109"/>
  <c r="N5" i="109"/>
  <c r="N4" i="109"/>
  <c r="E10" i="108"/>
  <c r="E9" i="108"/>
  <c r="E5" i="108"/>
  <c r="E4" i="108"/>
  <c r="E13" i="107" l="1"/>
  <c r="E16" i="107" s="1"/>
  <c r="E19" i="107" s="1"/>
  <c r="E7" i="107"/>
  <c r="E6" i="107"/>
  <c r="E5" i="107"/>
  <c r="E4" i="107"/>
  <c r="E3" i="107"/>
  <c r="E16" i="102" l="1"/>
  <c r="E15" i="102"/>
  <c r="E14" i="102"/>
  <c r="E13" i="102"/>
  <c r="E12" i="102"/>
  <c r="E7" i="102"/>
  <c r="E6" i="102"/>
  <c r="E5" i="102"/>
  <c r="E16" i="101"/>
  <c r="E15" i="101"/>
  <c r="E14" i="101"/>
  <c r="E13" i="101"/>
  <c r="E12" i="101"/>
  <c r="E7" i="101"/>
  <c r="E6" i="101"/>
  <c r="E5" i="101"/>
  <c r="L13" i="97"/>
  <c r="L9" i="97"/>
  <c r="L6" i="97"/>
  <c r="L12" i="97" s="1"/>
  <c r="E8" i="97"/>
  <c r="E10" i="97"/>
  <c r="L8" i="97" l="1"/>
  <c r="E10" i="99"/>
  <c r="E9" i="99"/>
  <c r="E8" i="99"/>
  <c r="E7" i="99"/>
  <c r="E6" i="99"/>
  <c r="E10" i="103"/>
  <c r="E9" i="103"/>
  <c r="E8" i="103"/>
  <c r="E7" i="103"/>
  <c r="E6" i="103"/>
  <c r="E11" i="96"/>
  <c r="E10" i="96"/>
  <c r="E9" i="96"/>
  <c r="E8" i="96"/>
  <c r="E7" i="96"/>
  <c r="E6" i="96"/>
  <c r="E5" i="96"/>
  <c r="E4" i="96"/>
  <c r="E12" i="100"/>
  <c r="E11" i="100"/>
  <c r="E10" i="100"/>
  <c r="E9" i="100"/>
  <c r="E8" i="100"/>
  <c r="E7" i="100"/>
  <c r="E6" i="100"/>
  <c r="E5" i="100"/>
  <c r="E5" i="95"/>
  <c r="E6" i="95"/>
  <c r="E7" i="95"/>
  <c r="E8" i="95"/>
  <c r="E9" i="95"/>
  <c r="E5" i="94"/>
  <c r="E6" i="94"/>
  <c r="J4" i="81" l="1"/>
  <c r="J5" i="81"/>
  <c r="J6" i="81"/>
  <c r="J7" i="81"/>
  <c r="J8" i="81"/>
  <c r="J9" i="81"/>
  <c r="J10" i="81" s="1"/>
  <c r="J11" i="81"/>
  <c r="J12" i="81"/>
  <c r="C31" i="72"/>
  <c r="C32" i="72"/>
  <c r="C33" i="72"/>
  <c r="C17" i="71"/>
  <c r="C18" i="71"/>
  <c r="C18" i="70"/>
  <c r="C19" i="70"/>
  <c r="C17" i="69"/>
  <c r="C18" i="69"/>
</calcChain>
</file>

<file path=xl/sharedStrings.xml><?xml version="1.0" encoding="utf-8"?>
<sst xmlns="http://schemas.openxmlformats.org/spreadsheetml/2006/main" count="385" uniqueCount="172">
  <si>
    <t>Frequency</t>
  </si>
  <si>
    <t>n =</t>
  </si>
  <si>
    <t>mean =</t>
  </si>
  <si>
    <t>median =</t>
  </si>
  <si>
    <t>Mean =</t>
  </si>
  <si>
    <t>Median =</t>
  </si>
  <si>
    <t>Mode =</t>
  </si>
  <si>
    <t>x</t>
  </si>
  <si>
    <t>Mean</t>
  </si>
  <si>
    <t>Mode</t>
  </si>
  <si>
    <t>Median</t>
  </si>
  <si>
    <t>N =</t>
  </si>
  <si>
    <t>standard deviation =</t>
  </si>
  <si>
    <t>Q1</t>
  </si>
  <si>
    <t>Q3</t>
  </si>
  <si>
    <t>Q1 =</t>
  </si>
  <si>
    <t>Q3 =</t>
  </si>
  <si>
    <t>Minimum</t>
  </si>
  <si>
    <t>Maximum</t>
  </si>
  <si>
    <t>Statistic</t>
  </si>
  <si>
    <t>Value</t>
  </si>
  <si>
    <t>Range =</t>
  </si>
  <si>
    <t>Column1</t>
  </si>
  <si>
    <t>Standard Error</t>
  </si>
  <si>
    <t>Standard Deviation</t>
  </si>
  <si>
    <t>Sample Variance</t>
  </si>
  <si>
    <t>Kurtosis</t>
  </si>
  <si>
    <t>Skewness</t>
  </si>
  <si>
    <t>Range</t>
  </si>
  <si>
    <t>Sum</t>
  </si>
  <si>
    <t>Count</t>
  </si>
  <si>
    <t>X</t>
  </si>
  <si>
    <t>first quartile =</t>
  </si>
  <si>
    <t>third quartile =</t>
  </si>
  <si>
    <t>Sample sd =</t>
  </si>
  <si>
    <t>Five-number summary</t>
  </si>
  <si>
    <t>ID</t>
  </si>
  <si>
    <t>Slightly over 100, suggest increase sample to confirm validity</t>
  </si>
  <si>
    <t>IQ</t>
  </si>
  <si>
    <t>Use mean</t>
  </si>
  <si>
    <t>Any extreme values? No</t>
  </si>
  <si>
    <t>Well spaced out</t>
  </si>
  <si>
    <t>Small sample</t>
  </si>
  <si>
    <t>Time</t>
  </si>
  <si>
    <t>More</t>
  </si>
  <si>
    <t>Bin</t>
  </si>
  <si>
    <t>P =</t>
  </si>
  <si>
    <t>Standard deviation =</t>
  </si>
  <si>
    <t>175-184</t>
  </si>
  <si>
    <t>165-174</t>
  </si>
  <si>
    <t>155-164</t>
  </si>
  <si>
    <t>145-154</t>
  </si>
  <si>
    <t>135-144</t>
  </si>
  <si>
    <t>125-134</t>
  </si>
  <si>
    <t>115-124</t>
  </si>
  <si>
    <t>105-114</t>
  </si>
  <si>
    <t>95-104</t>
  </si>
  <si>
    <t>85-94</t>
  </si>
  <si>
    <t>75-84</t>
  </si>
  <si>
    <t>Freq, f</t>
  </si>
  <si>
    <t>Class X</t>
  </si>
  <si>
    <t>Kurtosis =</t>
  </si>
  <si>
    <t>Skewness =</t>
  </si>
  <si>
    <t>(d)</t>
  </si>
  <si>
    <t>(b)</t>
  </si>
  <si>
    <t>(a)</t>
  </si>
  <si>
    <t>sample kurtosis =</t>
  </si>
  <si>
    <t>sample skewness =</t>
  </si>
  <si>
    <t>sample standard deviation =</t>
  </si>
  <si>
    <t>Summary statistics</t>
  </si>
  <si>
    <t xml:space="preserve">Q1 </t>
  </si>
  <si>
    <t xml:space="preserve">Minimum </t>
  </si>
  <si>
    <t xml:space="preserve">Median </t>
  </si>
  <si>
    <t xml:space="preserve">Maximum </t>
  </si>
  <si>
    <t xml:space="preserve">Q3 </t>
  </si>
  <si>
    <t>10th percentile =</t>
  </si>
  <si>
    <t>74th percentile =</t>
  </si>
  <si>
    <t>A percentile is a measure used in statistics indicating the value below which a given percentage of observations in a group of observations fall. For example, the 15th percentile is the value below which 15% of the observations may be found.</t>
  </si>
  <si>
    <t>Sorted x</t>
  </si>
  <si>
    <t>Position of 10th percentile =</t>
  </si>
  <si>
    <t>Percentile =</t>
  </si>
  <si>
    <t>Value of 10th percentile =</t>
  </si>
  <si>
    <t>Position of 74th percentile =</t>
  </si>
  <si>
    <t>Value of 74th percentile =</t>
  </si>
  <si>
    <t>20th percentile =</t>
  </si>
  <si>
    <t>Given numbers are in size order</t>
  </si>
  <si>
    <t>Using equation (5.2) and re-arranging to find P given position of 85 in odered list and value of N</t>
  </si>
  <si>
    <t>For the value 85</t>
  </si>
  <si>
    <t>Therefore, value of 85 represents the 62nd percentile</t>
  </si>
  <si>
    <t>Position of value 85 from ordered list =</t>
  </si>
  <si>
    <t>Check, 61.004..th percentile =</t>
  </si>
  <si>
    <r>
      <t xml:space="preserve">Mean </t>
    </r>
    <r>
      <rPr>
        <sz val="11"/>
        <rFont val="Calibri"/>
        <family val="2"/>
      </rPr>
      <t>≈ Median, use mean and therefore standard deviation as the measure of spread</t>
    </r>
  </si>
  <si>
    <t>Assuming data is a sample from a population</t>
  </si>
  <si>
    <t>Population sd =</t>
  </si>
  <si>
    <t>Co-efficent of variation =</t>
  </si>
  <si>
    <t>Population skewness =</t>
  </si>
  <si>
    <t>Sample skewness =</t>
  </si>
  <si>
    <t>Assuming the data is a sample from the population then</t>
  </si>
  <si>
    <t>Skewness = 0.42 which lies between - 2 and + 2</t>
  </si>
  <si>
    <t>Therefore, assume approximately a symmetric distribution.</t>
  </si>
  <si>
    <t>Sample kurtosis =</t>
  </si>
  <si>
    <t>Kurtosis = 0.59 which lies between - 2 and + 2</t>
  </si>
  <si>
    <t>Therefore, assume approximately a normally distributed diatribution.</t>
  </si>
  <si>
    <t>Co-efficient of variation =</t>
  </si>
  <si>
    <t>Exercise 2.1</t>
  </si>
  <si>
    <t>Exercise X2.2</t>
  </si>
  <si>
    <t>Exercise X2.3</t>
  </si>
  <si>
    <t>Exercise X2.4</t>
  </si>
  <si>
    <t>X2.10</t>
  </si>
  <si>
    <t>X2.11</t>
  </si>
  <si>
    <t>X2.13</t>
  </si>
  <si>
    <t>a.</t>
  </si>
  <si>
    <t>Minimum =</t>
  </si>
  <si>
    <t>Maximum =</t>
  </si>
  <si>
    <t>Q3 - Median =</t>
  </si>
  <si>
    <t>Median - Q1 =</t>
  </si>
  <si>
    <t>Largest - Q3 =</t>
  </si>
  <si>
    <t>Q1 - Smallest =</t>
  </si>
  <si>
    <t>Suggests right skewed given 3.12 &gt; 0.82</t>
  </si>
  <si>
    <t>c.</t>
  </si>
  <si>
    <t>Use median given only a large value of skewness (&gt; + 2)</t>
  </si>
  <si>
    <t>Therefore, use IQR as measure of spread.</t>
  </si>
  <si>
    <t>Quartile.exc function</t>
  </si>
  <si>
    <t>IQR =</t>
  </si>
  <si>
    <t>Inner fence</t>
  </si>
  <si>
    <t>lower value =</t>
  </si>
  <si>
    <t>upper value =</t>
  </si>
  <si>
    <t>Upper fence</t>
  </si>
  <si>
    <t>Suggests left skewed given 32677 &gt; 22588</t>
  </si>
  <si>
    <t>Use mean given only a small value of skewness</t>
  </si>
  <si>
    <t>Therefore, use standard deviation as measure of spread.</t>
  </si>
  <si>
    <t>X2.5</t>
  </si>
  <si>
    <t>X2.6</t>
  </si>
  <si>
    <t>X2.7</t>
  </si>
  <si>
    <t>X2.8</t>
  </si>
  <si>
    <t>X2.9</t>
  </si>
  <si>
    <t>X2.14 Five-number summary</t>
  </si>
  <si>
    <t>X2.15 Five number summary</t>
  </si>
  <si>
    <t>X2.16 Five number summary and box plot</t>
  </si>
  <si>
    <t>X2.17 Five number summary and box plot</t>
  </si>
  <si>
    <t>X2.18 Excel Analysis-ToolPak to calculate descriptive statistics</t>
  </si>
  <si>
    <t>X2.19 Excel Analysis-ToolPak to calculate descriptive statistics</t>
  </si>
  <si>
    <t>X2.12</t>
  </si>
  <si>
    <t>LCB</t>
  </si>
  <si>
    <t>UCB</t>
  </si>
  <si>
    <t>fx</t>
  </si>
  <si>
    <t>Σ f =</t>
  </si>
  <si>
    <t>Σ fx =</t>
  </si>
  <si>
    <t>Σ fx^2 =</t>
  </si>
  <si>
    <t>Beds Vacant, X</t>
  </si>
  <si>
    <t>f</t>
  </si>
  <si>
    <t>f x^2</t>
  </si>
  <si>
    <t>Exercise 2.20</t>
  </si>
  <si>
    <t>Exercise 2.26</t>
  </si>
  <si>
    <t>Distance</t>
  </si>
  <si>
    <t>57-59</t>
  </si>
  <si>
    <t>60-62</t>
  </si>
  <si>
    <t>63-65</t>
  </si>
  <si>
    <t>66-68</t>
  </si>
  <si>
    <t>69-71</t>
  </si>
  <si>
    <t>72-74</t>
  </si>
  <si>
    <t>75-77</t>
  </si>
  <si>
    <t>Σ f x^2 =</t>
  </si>
  <si>
    <t>TU2.1</t>
  </si>
  <si>
    <t>TU2.2</t>
  </si>
  <si>
    <t>TU2.3</t>
  </si>
  <si>
    <t>TU2.4</t>
  </si>
  <si>
    <t>TU2.5</t>
  </si>
  <si>
    <t>TU2.6</t>
  </si>
  <si>
    <t>TU2.7</t>
  </si>
  <si>
    <t>TU2.8</t>
  </si>
  <si>
    <t>TU2.9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</si>
</sst>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0"/>
      <name val="MS Sans Serif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MS Sans Serif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3" fillId="0" borderId="0"/>
    <xf numFmtId="0" fontId="7" fillId="0" borderId="0" applyNumberFormat="0" applyFill="0" applyBorder="0" applyProtection="0">
      <alignment vertical="center"/>
    </xf>
    <xf numFmtId="0" fontId="2" fillId="0" borderId="0"/>
  </cellStyleXfs>
  <cellXfs count="43">
    <xf numFmtId="0" fontId="0" fillId="0" borderId="0" xfId="0"/>
    <xf numFmtId="0" fontId="4" fillId="0" borderId="0" xfId="0" applyFont="1"/>
    <xf numFmtId="0" fontId="4" fillId="0" borderId="0" xfId="0" quotePrefix="1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4" borderId="1" xfId="0" applyFont="1" applyFill="1" applyBorder="1" applyAlignment="1">
      <alignment horizontal="center"/>
    </xf>
    <xf numFmtId="0" fontId="4" fillId="2" borderId="0" xfId="0" applyFont="1" applyFill="1"/>
    <xf numFmtId="0" fontId="4" fillId="0" borderId="2" xfId="0" applyFont="1" applyBorder="1"/>
    <xf numFmtId="0" fontId="8" fillId="0" borderId="0" xfId="4" applyFont="1"/>
    <xf numFmtId="0" fontId="8" fillId="0" borderId="0" xfId="4" applyFont="1" applyAlignment="1">
      <alignment horizontal="center"/>
    </xf>
    <xf numFmtId="0" fontId="8" fillId="0" borderId="1" xfId="4" applyFont="1" applyBorder="1" applyAlignment="1">
      <alignment horizontal="center"/>
    </xf>
    <xf numFmtId="0" fontId="8" fillId="0" borderId="0" xfId="4" applyFont="1" applyAlignment="1">
      <alignment horizontal="right"/>
    </xf>
    <xf numFmtId="0" fontId="8" fillId="0" borderId="0" xfId="4" quotePrefix="1" applyFont="1"/>
    <xf numFmtId="0" fontId="8" fillId="4" borderId="1" xfId="4" applyFont="1" applyFill="1" applyBorder="1" applyAlignment="1">
      <alignment horizontal="center"/>
    </xf>
    <xf numFmtId="0" fontId="8" fillId="0" borderId="1" xfId="4" applyFont="1" applyBorder="1"/>
    <xf numFmtId="0" fontId="8" fillId="0" borderId="1" xfId="4" applyFont="1" applyBorder="1" applyAlignment="1">
      <alignment horizontal="right"/>
    </xf>
    <xf numFmtId="0" fontId="8" fillId="4" borderId="1" xfId="4" applyFont="1" applyFill="1" applyBorder="1"/>
    <xf numFmtId="0" fontId="8" fillId="0" borderId="0" xfId="4" applyFont="1" applyAlignment="1">
      <alignment horizontal="left" wrapText="1"/>
    </xf>
    <xf numFmtId="0" fontId="8" fillId="5" borderId="1" xfId="4" applyFont="1" applyFill="1" applyBorder="1" applyAlignment="1">
      <alignment horizontal="center"/>
    </xf>
    <xf numFmtId="0" fontId="9" fillId="0" borderId="0" xfId="0" applyFont="1" applyAlignment="1">
      <alignment wrapText="1"/>
    </xf>
    <xf numFmtId="0" fontId="5" fillId="0" borderId="3" xfId="0" applyFont="1" applyBorder="1" applyAlignment="1">
      <alignment horizontal="center"/>
    </xf>
    <xf numFmtId="1" fontId="4" fillId="0" borderId="0" xfId="0" applyNumberFormat="1" applyFont="1"/>
    <xf numFmtId="164" fontId="4" fillId="0" borderId="0" xfId="0" applyNumberFormat="1" applyFont="1"/>
    <xf numFmtId="0" fontId="4" fillId="0" borderId="1" xfId="0" applyFont="1" applyBorder="1" applyAlignment="1">
      <alignment horizontal="right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right"/>
    </xf>
    <xf numFmtId="0" fontId="4" fillId="6" borderId="1" xfId="0" applyFont="1" applyFill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/>
    <xf numFmtId="0" fontId="5" fillId="0" borderId="3" xfId="0" applyFont="1" applyBorder="1" applyAlignment="1">
      <alignment horizontal="centerContinuous"/>
    </xf>
    <xf numFmtId="0" fontId="4" fillId="4" borderId="0" xfId="0" applyFont="1" applyFill="1"/>
    <xf numFmtId="0" fontId="4" fillId="0" borderId="3" xfId="0" applyFont="1" applyBorder="1" applyAlignment="1">
      <alignment horizontal="centerContinuous"/>
    </xf>
    <xf numFmtId="1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/>
    <xf numFmtId="0" fontId="8" fillId="4" borderId="0" xfId="4" applyFont="1" applyFill="1" applyAlignment="1">
      <alignment horizontal="left" wrapText="1"/>
    </xf>
    <xf numFmtId="0" fontId="1" fillId="0" borderId="0" xfId="4" applyFont="1"/>
    <xf numFmtId="0" fontId="1" fillId="0" borderId="0" xfId="4" applyFont="1" applyAlignment="1">
      <alignment horizontal="left"/>
    </xf>
  </cellXfs>
  <cellStyles count="5">
    <cellStyle name="Normal" xfId="0" builtinId="0"/>
    <cellStyle name="Normal 2" xfId="1" xr:uid="{00000000-0005-0000-0000-000001000000}"/>
    <cellStyle name="Normal 2 2" xfId="3" xr:uid="{00000000-0005-0000-0000-000002000000}"/>
    <cellStyle name="Normal 3" xfId="2" xr:uid="{00000000-0005-0000-0000-000003000000}"/>
    <cellStyle name="Normal 4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Histogram for mileage travelled</a:t>
            </a:r>
          </a:p>
        </c:rich>
      </c:tx>
      <c:layout>
        <c:manualLayout>
          <c:xMode val="edge"/>
          <c:yMode val="edge"/>
          <c:x val="0.24150289431365851"/>
          <c:y val="3.16623099211405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49026100795663"/>
          <c:y val="0.17150417873951129"/>
          <c:w val="0.86046586788792412"/>
          <c:h val="0.577837156060814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'X2.9'!$D$32</c:f>
              <c:strCache>
                <c:ptCount val="1"/>
                <c:pt idx="0">
                  <c:v>Freq, f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'X2.9'!$C$33:$C$43</c:f>
              <c:strCache>
                <c:ptCount val="11"/>
                <c:pt idx="0">
                  <c:v>75-84</c:v>
                </c:pt>
                <c:pt idx="1">
                  <c:v>85-94</c:v>
                </c:pt>
                <c:pt idx="2">
                  <c:v>95-104</c:v>
                </c:pt>
                <c:pt idx="3">
                  <c:v>105-114</c:v>
                </c:pt>
                <c:pt idx="4">
                  <c:v>115-124</c:v>
                </c:pt>
                <c:pt idx="5">
                  <c:v>125-134</c:v>
                </c:pt>
                <c:pt idx="6">
                  <c:v>135-144</c:v>
                </c:pt>
                <c:pt idx="7">
                  <c:v>145-154</c:v>
                </c:pt>
                <c:pt idx="8">
                  <c:v>155-164</c:v>
                </c:pt>
                <c:pt idx="9">
                  <c:v>165-174</c:v>
                </c:pt>
                <c:pt idx="10">
                  <c:v>175-184</c:v>
                </c:pt>
              </c:strCache>
            </c:strRef>
          </c:cat>
          <c:val>
            <c:numRef>
              <c:f>'X2.9'!$D$33:$D$43</c:f>
              <c:numCache>
                <c:formatCode>General</c:formatCode>
                <c:ptCount val="11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7</c:v>
                </c:pt>
                <c:pt idx="4">
                  <c:v>6</c:v>
                </c:pt>
                <c:pt idx="5">
                  <c:v>3</c:v>
                </c:pt>
                <c:pt idx="6">
                  <c:v>10</c:v>
                </c:pt>
                <c:pt idx="7">
                  <c:v>4</c:v>
                </c:pt>
                <c:pt idx="8">
                  <c:v>6</c:v>
                </c:pt>
                <c:pt idx="9">
                  <c:v>3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5-481C-AD31-88C2A0764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4865664"/>
        <c:axId val="134867584"/>
      </c:barChart>
      <c:catAx>
        <c:axId val="134865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Mileage</a:t>
                </a:r>
              </a:p>
            </c:rich>
          </c:tx>
          <c:layout>
            <c:manualLayout>
              <c:xMode val="edge"/>
              <c:yMode val="edge"/>
              <c:x val="0.50089489190981029"/>
              <c:y val="0.902375832752505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867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8675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Frequency</a:t>
                </a:r>
              </a:p>
            </c:rich>
          </c:tx>
          <c:layout>
            <c:manualLayout>
              <c:xMode val="edge"/>
              <c:yMode val="edge"/>
              <c:x val="2.8622565251989158E-2"/>
              <c:y val="0.37730919322692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865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Box plot for 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Q1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Lit>
              <c:formatCode>General</c:formatCode>
              <c:ptCount val="1"/>
              <c:pt idx="0">
                <c:v>1.0750000000000002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7CF-4BBC-829F-FAE1F190B219}"/>
            </c:ext>
          </c:extLst>
        </c:ser>
        <c:ser>
          <c:idx val="1"/>
          <c:order val="1"/>
          <c:tx>
            <c:v>Minimum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Lit>
              <c:formatCode>General</c:formatCode>
              <c:ptCount val="1"/>
              <c:pt idx="0">
                <c:v>0.27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7CF-4BBC-829F-FAE1F190B219}"/>
            </c:ext>
          </c:extLst>
        </c:ser>
        <c:ser>
          <c:idx val="2"/>
          <c:order val="2"/>
          <c:tx>
            <c:v>Median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Lit>
              <c:formatCode>General</c:formatCode>
              <c:ptCount val="1"/>
              <c:pt idx="0">
                <c:v>1.395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E7CF-4BBC-829F-FAE1F190B219}"/>
            </c:ext>
          </c:extLst>
        </c:ser>
        <c:ser>
          <c:idx val="3"/>
          <c:order val="3"/>
          <c:tx>
            <c:v>Maximum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Lit>
              <c:formatCode>General</c:formatCode>
              <c:ptCount val="1"/>
              <c:pt idx="0">
                <c:v>4.8899999999999997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E7CF-4BBC-829F-FAE1F190B219}"/>
            </c:ext>
          </c:extLst>
        </c:ser>
        <c:ser>
          <c:idx val="4"/>
          <c:order val="4"/>
          <c:tx>
            <c:v>Q3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Lit>
              <c:formatCode>General</c:formatCode>
              <c:ptCount val="1"/>
              <c:pt idx="0">
                <c:v>1.7749999999999999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E7CF-4BBC-829F-FAE1F190B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219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15000"/>
                    <a:lumOff val="85000"/>
                  </a:schemeClr>
                </a:solidFill>
              </a:ln>
              <a:effectLst/>
            </c:spPr>
          </c:upBars>
          <c:downBars>
            <c:spPr>
              <a:solidFill>
                <a:schemeClr val="dk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downBars>
        </c:upDownBars>
        <c:marker val="1"/>
        <c:smooth val="0"/>
        <c:axId val="559121464"/>
        <c:axId val="559121792"/>
      </c:lineChart>
      <c:catAx>
        <c:axId val="559121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121792"/>
        <c:crosses val="autoZero"/>
        <c:auto val="1"/>
        <c:lblAlgn val="ctr"/>
        <c:lblOffset val="100"/>
        <c:noMultiLvlLbl val="0"/>
      </c:catAx>
      <c:valAx>
        <c:axId val="559121792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Mark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121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Box plot for 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Q1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Lit>
              <c:formatCode>General</c:formatCode>
              <c:ptCount val="1"/>
              <c:pt idx="0">
                <c:v>155332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1C5-410F-870E-A0200CA913F3}"/>
            </c:ext>
          </c:extLst>
        </c:ser>
        <c:ser>
          <c:idx val="1"/>
          <c:order val="1"/>
          <c:tx>
            <c:v>Minimum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Lit>
              <c:formatCode>General</c:formatCode>
              <c:ptCount val="1"/>
              <c:pt idx="0">
                <c:v>123636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1C5-410F-870E-A0200CA913F3}"/>
            </c:ext>
          </c:extLst>
        </c:ser>
        <c:ser>
          <c:idx val="2"/>
          <c:order val="2"/>
          <c:tx>
            <c:v>Median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Lit>
              <c:formatCode>General</c:formatCode>
              <c:ptCount val="1"/>
              <c:pt idx="0">
                <c:v>175144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A1C5-410F-870E-A0200CA913F3}"/>
            </c:ext>
          </c:extLst>
        </c:ser>
        <c:ser>
          <c:idx val="3"/>
          <c:order val="3"/>
          <c:tx>
            <c:v>Maximum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Lit>
              <c:formatCode>General</c:formatCode>
              <c:ptCount val="1"/>
              <c:pt idx="0">
                <c:v>214563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A1C5-410F-870E-A0200CA913F3}"/>
            </c:ext>
          </c:extLst>
        </c:ser>
        <c:ser>
          <c:idx val="4"/>
          <c:order val="4"/>
          <c:tx>
            <c:v>Q3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Lit>
              <c:formatCode>General</c:formatCode>
              <c:ptCount val="1"/>
              <c:pt idx="0">
                <c:v>193021.5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A1C5-410F-870E-A0200CA91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219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15000"/>
                    <a:lumOff val="85000"/>
                  </a:schemeClr>
                </a:solidFill>
              </a:ln>
              <a:effectLst/>
            </c:spPr>
          </c:upBars>
          <c:downBars>
            <c:spPr>
              <a:solidFill>
                <a:schemeClr val="dk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downBars>
        </c:upDownBars>
        <c:marker val="1"/>
        <c:smooth val="0"/>
        <c:axId val="559121464"/>
        <c:axId val="559121792"/>
      </c:lineChart>
      <c:catAx>
        <c:axId val="559121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121792"/>
        <c:crosses val="autoZero"/>
        <c:auto val="1"/>
        <c:lblAlgn val="ctr"/>
        <c:lblOffset val="100"/>
        <c:noMultiLvlLbl val="0"/>
      </c:catAx>
      <c:valAx>
        <c:axId val="559121792"/>
        <c:scaling>
          <c:orientation val="minMax"/>
          <c:max val="220000"/>
          <c:min val="1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Mark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121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Box plot for English Language marks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'TU2.5'!$D$6</c:f>
              <c:strCache>
                <c:ptCount val="1"/>
                <c:pt idx="0">
                  <c:v>Q1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'TU2.5'!$E$5</c:f>
              <c:strCache>
                <c:ptCount val="1"/>
                <c:pt idx="0">
                  <c:v>Value</c:v>
                </c:pt>
              </c:strCache>
            </c:strRef>
          </c:cat>
          <c:val>
            <c:numRef>
              <c:f>'TU2.5'!$E$6</c:f>
              <c:numCache>
                <c:formatCode>General</c:formatCode>
                <c:ptCount val="1"/>
                <c:pt idx="0">
                  <c:v>74.25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42-4BF4-A312-D81BACD99DD4}"/>
            </c:ext>
          </c:extLst>
        </c:ser>
        <c:ser>
          <c:idx val="1"/>
          <c:order val="1"/>
          <c:tx>
            <c:strRef>
              <c:f>'TU2.5'!$D$7</c:f>
              <c:strCache>
                <c:ptCount val="1"/>
                <c:pt idx="0">
                  <c:v>Minimum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'TU2.5'!$E$5</c:f>
              <c:strCache>
                <c:ptCount val="1"/>
                <c:pt idx="0">
                  <c:v>Value</c:v>
                </c:pt>
              </c:strCache>
            </c:strRef>
          </c:cat>
          <c:val>
            <c:numRef>
              <c:f>'TU2.5'!$E$7</c:f>
              <c:numCache>
                <c:formatCode>General</c:formatCode>
                <c:ptCount val="1"/>
                <c:pt idx="0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2-4BF4-A312-D81BACD99DD4}"/>
            </c:ext>
          </c:extLst>
        </c:ser>
        <c:ser>
          <c:idx val="2"/>
          <c:order val="2"/>
          <c:tx>
            <c:strRef>
              <c:f>'TU2.5'!$D$8</c:f>
              <c:strCache>
                <c:ptCount val="1"/>
                <c:pt idx="0">
                  <c:v>Median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'TU2.5'!$E$5</c:f>
              <c:strCache>
                <c:ptCount val="1"/>
                <c:pt idx="0">
                  <c:v>Value</c:v>
                </c:pt>
              </c:strCache>
            </c:strRef>
          </c:cat>
          <c:val>
            <c:numRef>
              <c:f>'TU2.5'!$E$8</c:f>
              <c:numCache>
                <c:formatCode>General</c:formatCode>
                <c:ptCount val="1"/>
                <c:pt idx="0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42-4BF4-A312-D81BACD99DD4}"/>
            </c:ext>
          </c:extLst>
        </c:ser>
        <c:ser>
          <c:idx val="3"/>
          <c:order val="3"/>
          <c:tx>
            <c:strRef>
              <c:f>'TU2.5'!$D$9</c:f>
              <c:strCache>
                <c:ptCount val="1"/>
                <c:pt idx="0">
                  <c:v>Maximum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'TU2.5'!$E$5</c:f>
              <c:strCache>
                <c:ptCount val="1"/>
                <c:pt idx="0">
                  <c:v>Value</c:v>
                </c:pt>
              </c:strCache>
            </c:strRef>
          </c:cat>
          <c:val>
            <c:numRef>
              <c:f>'TU2.5'!$E$9</c:f>
              <c:numCache>
                <c:formatCode>General</c:formatCode>
                <c:ptCount val="1"/>
                <c:pt idx="0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42-4BF4-A312-D81BACD99DD4}"/>
            </c:ext>
          </c:extLst>
        </c:ser>
        <c:ser>
          <c:idx val="4"/>
          <c:order val="4"/>
          <c:tx>
            <c:strRef>
              <c:f>'TU2.5'!$D$10</c:f>
              <c:strCache>
                <c:ptCount val="1"/>
                <c:pt idx="0">
                  <c:v>Q3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'TU2.5'!$E$5</c:f>
              <c:strCache>
                <c:ptCount val="1"/>
                <c:pt idx="0">
                  <c:v>Value</c:v>
                </c:pt>
              </c:strCache>
            </c:strRef>
          </c:cat>
          <c:val>
            <c:numRef>
              <c:f>'TU2.5'!$E$10</c:f>
              <c:numCache>
                <c:formatCode>General</c:formatCode>
                <c:ptCount val="1"/>
                <c:pt idx="0">
                  <c:v>85.75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042-4BF4-A312-D81BACD99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219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15000"/>
                    <a:lumOff val="85000"/>
                  </a:schemeClr>
                </a:solidFill>
              </a:ln>
              <a:effectLst/>
            </c:spPr>
          </c:upBars>
          <c:downBars>
            <c:spPr>
              <a:solidFill>
                <a:schemeClr val="dk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downBars>
        </c:upDownBars>
        <c:marker val="1"/>
        <c:smooth val="0"/>
        <c:axId val="532159264"/>
        <c:axId val="532153688"/>
      </c:lineChart>
      <c:catAx>
        <c:axId val="532159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153688"/>
        <c:crosses val="autoZero"/>
        <c:auto val="1"/>
        <c:lblAlgn val="ctr"/>
        <c:lblOffset val="100"/>
        <c:noMultiLvlLbl val="0"/>
      </c:catAx>
      <c:valAx>
        <c:axId val="532153688"/>
        <c:scaling>
          <c:orientation val="minMax"/>
          <c:max val="100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English</a:t>
                </a:r>
                <a:r>
                  <a:rPr lang="en-US" baseline="0"/>
                  <a:t> language</a:t>
                </a:r>
              </a:p>
              <a:p>
                <a:pPr>
                  <a:defRPr/>
                </a:pPr>
                <a:r>
                  <a:rPr lang="en-US"/>
                  <a:t> mark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159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Box plot for MCQ marks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'TU2.6'!$D$6</c:f>
              <c:strCache>
                <c:ptCount val="1"/>
                <c:pt idx="0">
                  <c:v>Q1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'TU2.6'!$E$5</c:f>
              <c:strCache>
                <c:ptCount val="1"/>
                <c:pt idx="0">
                  <c:v>Value</c:v>
                </c:pt>
              </c:strCache>
            </c:strRef>
          </c:cat>
          <c:val>
            <c:numRef>
              <c:f>'TU2.6'!$E$6</c:f>
              <c:numCache>
                <c:formatCode>General</c:formatCode>
                <c:ptCount val="1"/>
                <c:pt idx="0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1-4B42-9719-A0C125EDC060}"/>
            </c:ext>
          </c:extLst>
        </c:ser>
        <c:ser>
          <c:idx val="1"/>
          <c:order val="1"/>
          <c:tx>
            <c:strRef>
              <c:f>'TU2.6'!$D$7</c:f>
              <c:strCache>
                <c:ptCount val="1"/>
                <c:pt idx="0">
                  <c:v>Minimum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'TU2.6'!$E$5</c:f>
              <c:strCache>
                <c:ptCount val="1"/>
                <c:pt idx="0">
                  <c:v>Value</c:v>
                </c:pt>
              </c:strCache>
            </c:strRef>
          </c:cat>
          <c:val>
            <c:numRef>
              <c:f>'TU2.6'!$E$7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1-4B42-9719-A0C125EDC060}"/>
            </c:ext>
          </c:extLst>
        </c:ser>
        <c:ser>
          <c:idx val="2"/>
          <c:order val="2"/>
          <c:tx>
            <c:strRef>
              <c:f>'TU2.6'!$D$8</c:f>
              <c:strCache>
                <c:ptCount val="1"/>
                <c:pt idx="0">
                  <c:v>Median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'TU2.6'!$E$5</c:f>
              <c:strCache>
                <c:ptCount val="1"/>
                <c:pt idx="0">
                  <c:v>Value</c:v>
                </c:pt>
              </c:strCache>
            </c:strRef>
          </c:cat>
          <c:val>
            <c:numRef>
              <c:f>'TU2.6'!$E$8</c:f>
              <c:numCache>
                <c:formatCode>General</c:formatCode>
                <c:ptCount val="1"/>
                <c:pt idx="0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21-4B42-9719-A0C125EDC060}"/>
            </c:ext>
          </c:extLst>
        </c:ser>
        <c:ser>
          <c:idx val="3"/>
          <c:order val="3"/>
          <c:tx>
            <c:strRef>
              <c:f>'TU2.6'!$D$9</c:f>
              <c:strCache>
                <c:ptCount val="1"/>
                <c:pt idx="0">
                  <c:v>Maximum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'TU2.6'!$E$5</c:f>
              <c:strCache>
                <c:ptCount val="1"/>
                <c:pt idx="0">
                  <c:v>Value</c:v>
                </c:pt>
              </c:strCache>
            </c:strRef>
          </c:cat>
          <c:val>
            <c:numRef>
              <c:f>'TU2.6'!$E$9</c:f>
              <c:numCache>
                <c:formatCode>General</c:formatCode>
                <c:ptCount val="1"/>
                <c:pt idx="0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21-4B42-9719-A0C125EDC060}"/>
            </c:ext>
          </c:extLst>
        </c:ser>
        <c:ser>
          <c:idx val="4"/>
          <c:order val="4"/>
          <c:tx>
            <c:strRef>
              <c:f>'TU2.6'!$D$10</c:f>
              <c:strCache>
                <c:ptCount val="1"/>
                <c:pt idx="0">
                  <c:v>Q3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'TU2.6'!$E$5</c:f>
              <c:strCache>
                <c:ptCount val="1"/>
                <c:pt idx="0">
                  <c:v>Value</c:v>
                </c:pt>
              </c:strCache>
            </c:strRef>
          </c:cat>
          <c:val>
            <c:numRef>
              <c:f>'TU2.6'!$E$10</c:f>
              <c:numCache>
                <c:formatCode>General</c:formatCode>
                <c:ptCount val="1"/>
                <c:pt idx="0">
                  <c:v>28.75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521-4B42-9719-A0C125EDC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219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15000"/>
                    <a:lumOff val="85000"/>
                  </a:schemeClr>
                </a:solidFill>
              </a:ln>
              <a:effectLst/>
            </c:spPr>
          </c:upBars>
          <c:downBars>
            <c:spPr>
              <a:solidFill>
                <a:schemeClr val="dk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downBars>
        </c:upDownBars>
        <c:marker val="1"/>
        <c:smooth val="0"/>
        <c:axId val="547288960"/>
        <c:axId val="547289288"/>
      </c:lineChart>
      <c:catAx>
        <c:axId val="54728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289288"/>
        <c:crosses val="autoZero"/>
        <c:auto val="1"/>
        <c:lblAlgn val="ctr"/>
        <c:lblOffset val="100"/>
        <c:noMultiLvlLbl val="0"/>
      </c:catAx>
      <c:valAx>
        <c:axId val="547289288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MCQ mark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288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Box plot for sales data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'TU2.8'!$D$12</c:f>
              <c:strCache>
                <c:ptCount val="1"/>
                <c:pt idx="0">
                  <c:v>Q1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'TU2.8'!$E$11</c:f>
              <c:strCache>
                <c:ptCount val="1"/>
                <c:pt idx="0">
                  <c:v>Value</c:v>
                </c:pt>
              </c:strCache>
            </c:strRef>
          </c:cat>
          <c:val>
            <c:numRef>
              <c:f>'TU2.8'!$E$12</c:f>
              <c:numCache>
                <c:formatCode>General</c:formatCode>
                <c:ptCount val="1"/>
                <c:pt idx="0">
                  <c:v>31.25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B-4F76-8C17-6077CC3BED76}"/>
            </c:ext>
          </c:extLst>
        </c:ser>
        <c:ser>
          <c:idx val="1"/>
          <c:order val="1"/>
          <c:tx>
            <c:strRef>
              <c:f>'TU2.8'!$D$13</c:f>
              <c:strCache>
                <c:ptCount val="1"/>
                <c:pt idx="0">
                  <c:v>Minimum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'TU2.8'!$E$11</c:f>
              <c:strCache>
                <c:ptCount val="1"/>
                <c:pt idx="0">
                  <c:v>Value</c:v>
                </c:pt>
              </c:strCache>
            </c:strRef>
          </c:cat>
          <c:val>
            <c:numRef>
              <c:f>'TU2.8'!$E$13</c:f>
              <c:numCache>
                <c:formatCode>General</c:formatCode>
                <c:ptCount val="1"/>
                <c:pt idx="0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B-4F76-8C17-6077CC3BED76}"/>
            </c:ext>
          </c:extLst>
        </c:ser>
        <c:ser>
          <c:idx val="2"/>
          <c:order val="2"/>
          <c:tx>
            <c:strRef>
              <c:f>'TU2.8'!$D$14</c:f>
              <c:strCache>
                <c:ptCount val="1"/>
                <c:pt idx="0">
                  <c:v>Median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'TU2.8'!$E$11</c:f>
              <c:strCache>
                <c:ptCount val="1"/>
                <c:pt idx="0">
                  <c:v>Value</c:v>
                </c:pt>
              </c:strCache>
            </c:strRef>
          </c:cat>
          <c:val>
            <c:numRef>
              <c:f>'TU2.8'!$E$14</c:f>
              <c:numCache>
                <c:formatCode>General</c:formatCode>
                <c:ptCount val="1"/>
                <c:pt idx="0">
                  <c:v>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B-4F76-8C17-6077CC3BED76}"/>
            </c:ext>
          </c:extLst>
        </c:ser>
        <c:ser>
          <c:idx val="3"/>
          <c:order val="3"/>
          <c:tx>
            <c:strRef>
              <c:f>'TU2.8'!$D$15</c:f>
              <c:strCache>
                <c:ptCount val="1"/>
                <c:pt idx="0">
                  <c:v>Maximum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'TU2.8'!$E$11</c:f>
              <c:strCache>
                <c:ptCount val="1"/>
                <c:pt idx="0">
                  <c:v>Value</c:v>
                </c:pt>
              </c:strCache>
            </c:strRef>
          </c:cat>
          <c:val>
            <c:numRef>
              <c:f>'TU2.8'!$E$15</c:f>
              <c:numCache>
                <c:formatCode>General</c:formatCode>
                <c:ptCount val="1"/>
                <c:pt idx="0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D0B-4F76-8C17-6077CC3BED76}"/>
            </c:ext>
          </c:extLst>
        </c:ser>
        <c:ser>
          <c:idx val="4"/>
          <c:order val="4"/>
          <c:tx>
            <c:strRef>
              <c:f>'TU2.8'!$D$16</c:f>
              <c:strCache>
                <c:ptCount val="1"/>
                <c:pt idx="0">
                  <c:v>Q3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'TU2.8'!$E$11</c:f>
              <c:strCache>
                <c:ptCount val="1"/>
                <c:pt idx="0">
                  <c:v>Value</c:v>
                </c:pt>
              </c:strCache>
            </c:strRef>
          </c:cat>
          <c:val>
            <c:numRef>
              <c:f>'TU2.8'!$E$16</c:f>
              <c:numCache>
                <c:formatCode>General</c:formatCode>
                <c:ptCount val="1"/>
                <c:pt idx="0">
                  <c:v>42.75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D0B-4F76-8C17-6077CC3BE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219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15000"/>
                    <a:lumOff val="85000"/>
                  </a:schemeClr>
                </a:solidFill>
              </a:ln>
              <a:effectLst/>
            </c:spPr>
          </c:upBars>
          <c:downBars>
            <c:spPr>
              <a:solidFill>
                <a:schemeClr val="dk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downBars>
        </c:upDownBars>
        <c:marker val="1"/>
        <c:smooth val="0"/>
        <c:axId val="665790536"/>
        <c:axId val="665786928"/>
      </c:lineChart>
      <c:catAx>
        <c:axId val="665790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5786928"/>
        <c:crosses val="autoZero"/>
        <c:auto val="1"/>
        <c:lblAlgn val="ctr"/>
        <c:lblOffset val="100"/>
        <c:noMultiLvlLbl val="0"/>
      </c:catAx>
      <c:valAx>
        <c:axId val="665786928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Sales data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5790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Box plot for the number of deliveries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'TU2.9'!$D$12</c:f>
              <c:strCache>
                <c:ptCount val="1"/>
                <c:pt idx="0">
                  <c:v>Q1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'TU2.9'!$E$11</c:f>
              <c:strCache>
                <c:ptCount val="1"/>
                <c:pt idx="0">
                  <c:v>Value</c:v>
                </c:pt>
              </c:strCache>
            </c:strRef>
          </c:cat>
          <c:val>
            <c:numRef>
              <c:f>'TU2.9'!$E$12</c:f>
              <c:numCache>
                <c:formatCode>General</c:formatCode>
                <c:ptCount val="1"/>
                <c:pt idx="0">
                  <c:v>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36-4F9F-8FEA-D601DB22B1A5}"/>
            </c:ext>
          </c:extLst>
        </c:ser>
        <c:ser>
          <c:idx val="1"/>
          <c:order val="1"/>
          <c:tx>
            <c:strRef>
              <c:f>'TU2.9'!$D$13</c:f>
              <c:strCache>
                <c:ptCount val="1"/>
                <c:pt idx="0">
                  <c:v>Minimum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'TU2.9'!$E$11</c:f>
              <c:strCache>
                <c:ptCount val="1"/>
                <c:pt idx="0">
                  <c:v>Value</c:v>
                </c:pt>
              </c:strCache>
            </c:strRef>
          </c:cat>
          <c:val>
            <c:numRef>
              <c:f>'TU2.9'!$E$13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36-4F9F-8FEA-D601DB22B1A5}"/>
            </c:ext>
          </c:extLst>
        </c:ser>
        <c:ser>
          <c:idx val="2"/>
          <c:order val="2"/>
          <c:tx>
            <c:strRef>
              <c:f>'TU2.9'!$D$14</c:f>
              <c:strCache>
                <c:ptCount val="1"/>
                <c:pt idx="0">
                  <c:v>Median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'TU2.9'!$E$11</c:f>
              <c:strCache>
                <c:ptCount val="1"/>
                <c:pt idx="0">
                  <c:v>Value</c:v>
                </c:pt>
              </c:strCache>
            </c:strRef>
          </c:cat>
          <c:val>
            <c:numRef>
              <c:f>'TU2.9'!$E$14</c:f>
              <c:numCache>
                <c:formatCode>General</c:formatCode>
                <c:ptCount val="1"/>
                <c:pt idx="0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36-4F9F-8FEA-D601DB22B1A5}"/>
            </c:ext>
          </c:extLst>
        </c:ser>
        <c:ser>
          <c:idx val="3"/>
          <c:order val="3"/>
          <c:tx>
            <c:strRef>
              <c:f>'TU2.9'!$D$15</c:f>
              <c:strCache>
                <c:ptCount val="1"/>
                <c:pt idx="0">
                  <c:v>Maximum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'TU2.9'!$E$11</c:f>
              <c:strCache>
                <c:ptCount val="1"/>
                <c:pt idx="0">
                  <c:v>Value</c:v>
                </c:pt>
              </c:strCache>
            </c:strRef>
          </c:cat>
          <c:val>
            <c:numRef>
              <c:f>'TU2.9'!$E$15</c:f>
              <c:numCache>
                <c:formatCode>General</c:formatCode>
                <c:ptCount val="1"/>
                <c:pt idx="0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36-4F9F-8FEA-D601DB22B1A5}"/>
            </c:ext>
          </c:extLst>
        </c:ser>
        <c:ser>
          <c:idx val="4"/>
          <c:order val="4"/>
          <c:tx>
            <c:strRef>
              <c:f>'TU2.9'!$D$16</c:f>
              <c:strCache>
                <c:ptCount val="1"/>
                <c:pt idx="0">
                  <c:v>Q3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'TU2.9'!$E$11</c:f>
              <c:strCache>
                <c:ptCount val="1"/>
                <c:pt idx="0">
                  <c:v>Value</c:v>
                </c:pt>
              </c:strCache>
            </c:strRef>
          </c:cat>
          <c:val>
            <c:numRef>
              <c:f>'TU2.9'!$E$16</c:f>
              <c:numCache>
                <c:formatCode>General</c:formatCode>
                <c:ptCount val="1"/>
                <c:pt idx="0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836-4F9F-8FEA-D601DB22B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219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15000"/>
                    <a:lumOff val="85000"/>
                  </a:schemeClr>
                </a:solidFill>
              </a:ln>
              <a:effectLst/>
            </c:spPr>
          </c:upBars>
          <c:downBars>
            <c:spPr>
              <a:solidFill>
                <a:schemeClr val="dk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downBars>
        </c:upDownBars>
        <c:marker val="1"/>
        <c:smooth val="0"/>
        <c:axId val="546930424"/>
        <c:axId val="546930752"/>
      </c:lineChart>
      <c:catAx>
        <c:axId val="54693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930752"/>
        <c:crosses val="autoZero"/>
        <c:auto val="1"/>
        <c:lblAlgn val="ctr"/>
        <c:lblOffset val="100"/>
        <c:noMultiLvlLbl val="0"/>
      </c:catAx>
      <c:valAx>
        <c:axId val="546930752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Deliveries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930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31</xdr:row>
      <xdr:rowOff>9525</xdr:rowOff>
    </xdr:from>
    <xdr:to>
      <xdr:col>11</xdr:col>
      <xdr:colOff>847725</xdr:colOff>
      <xdr:row>53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5A8BE7-5AFE-471A-B02B-43DE3E56D7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</xdr:colOff>
      <xdr:row>2</xdr:row>
      <xdr:rowOff>19049</xdr:rowOff>
    </xdr:from>
    <xdr:to>
      <xdr:col>15</xdr:col>
      <xdr:colOff>0</xdr:colOff>
      <xdr:row>20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93BE59-A4C3-49B0-9EF8-6DF9F32D47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</xdr:colOff>
      <xdr:row>2</xdr:row>
      <xdr:rowOff>19049</xdr:rowOff>
    </xdr:from>
    <xdr:to>
      <xdr:col>15</xdr:col>
      <xdr:colOff>0</xdr:colOff>
      <xdr:row>20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6211A59-E2C0-411A-A65F-F8C9EA75C2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609599</xdr:colOff>
      <xdr:row>2</xdr:row>
      <xdr:rowOff>180973</xdr:rowOff>
    </xdr:from>
    <xdr:to>
      <xdr:col>17</xdr:col>
      <xdr:colOff>9525</xdr:colOff>
      <xdr:row>25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2F3434-845B-4839-929A-3D91DB92F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</xdr:colOff>
      <xdr:row>1</xdr:row>
      <xdr:rowOff>171449</xdr:rowOff>
    </xdr:from>
    <xdr:to>
      <xdr:col>17</xdr:col>
      <xdr:colOff>542925</xdr:colOff>
      <xdr:row>26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D113E1C-FEDF-4A9B-90E5-5A1F44C594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4761</xdr:colOff>
      <xdr:row>2</xdr:row>
      <xdr:rowOff>9524</xdr:rowOff>
    </xdr:from>
    <xdr:to>
      <xdr:col>18</xdr:col>
      <xdr:colOff>9524</xdr:colOff>
      <xdr:row>25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06442B-4177-4C39-8F87-5F2035E28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33336</xdr:colOff>
      <xdr:row>1</xdr:row>
      <xdr:rowOff>180975</xdr:rowOff>
    </xdr:from>
    <xdr:to>
      <xdr:col>17</xdr:col>
      <xdr:colOff>609599</xdr:colOff>
      <xdr:row>26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3E4EA4-0769-4945-B503-B18A654891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8"/>
  <sheetViews>
    <sheetView workbookViewId="0">
      <selection activeCell="G13" sqref="G13"/>
    </sheetView>
  </sheetViews>
  <sheetFormatPr defaultColWidth="9.140625" defaultRowHeight="15" x14ac:dyDescent="0.25"/>
  <cols>
    <col min="1" max="1" width="13" style="1" customWidth="1"/>
    <col min="2" max="3" width="9.140625" style="1"/>
    <col min="4" max="4" width="20.5703125" style="1" customWidth="1"/>
    <col min="5" max="16384" width="9.140625" style="1"/>
  </cols>
  <sheetData>
    <row r="1" spans="1:2" x14ac:dyDescent="0.25">
      <c r="A1" s="1" t="s">
        <v>104</v>
      </c>
    </row>
    <row r="3" spans="1:2" x14ac:dyDescent="0.25">
      <c r="B3" s="8" t="s">
        <v>31</v>
      </c>
    </row>
    <row r="4" spans="1:2" x14ac:dyDescent="0.25">
      <c r="B4" s="6">
        <v>6</v>
      </c>
    </row>
    <row r="5" spans="1:2" x14ac:dyDescent="0.25">
      <c r="B5" s="6">
        <v>13</v>
      </c>
    </row>
    <row r="6" spans="1:2" x14ac:dyDescent="0.25">
      <c r="B6" s="6">
        <v>16</v>
      </c>
    </row>
    <row r="7" spans="1:2" x14ac:dyDescent="0.25">
      <c r="B7" s="6">
        <v>45</v>
      </c>
    </row>
    <row r="8" spans="1:2" x14ac:dyDescent="0.25">
      <c r="B8" s="6">
        <v>93</v>
      </c>
    </row>
    <row r="9" spans="1:2" x14ac:dyDescent="0.25">
      <c r="B9" s="6">
        <v>0</v>
      </c>
    </row>
    <row r="10" spans="1:2" x14ac:dyDescent="0.25">
      <c r="B10" s="6">
        <v>62</v>
      </c>
    </row>
    <row r="11" spans="1:2" x14ac:dyDescent="0.25">
      <c r="B11" s="6">
        <v>87</v>
      </c>
    </row>
    <row r="12" spans="1:2" x14ac:dyDescent="0.25">
      <c r="B12" s="6">
        <v>136</v>
      </c>
    </row>
    <row r="13" spans="1:2" x14ac:dyDescent="0.25">
      <c r="B13" s="6">
        <v>25</v>
      </c>
    </row>
    <row r="14" spans="1:2" x14ac:dyDescent="0.25">
      <c r="B14" s="6">
        <v>14</v>
      </c>
    </row>
    <row r="15" spans="1:2" x14ac:dyDescent="0.25">
      <c r="B15" s="6">
        <v>31</v>
      </c>
    </row>
    <row r="17" spans="2:4" x14ac:dyDescent="0.25">
      <c r="B17" s="3" t="s">
        <v>2</v>
      </c>
      <c r="C17" s="1">
        <f>AVERAGE(B4:B15)</f>
        <v>44</v>
      </c>
      <c r="D17" s="2" t="str">
        <f ca="1">_xlfn.FORMULATEXT(C17)</f>
        <v>=AVERAGE(B4:B15)</v>
      </c>
    </row>
    <row r="18" spans="2:4" x14ac:dyDescent="0.25">
      <c r="B18" s="3" t="s">
        <v>3</v>
      </c>
      <c r="C18" s="1">
        <f>MEDIAN(B4:B15)</f>
        <v>28</v>
      </c>
      <c r="D18" s="2" t="str">
        <f ca="1">_xlfn.FORMULATEXT(C18)</f>
        <v>=MEDIAN(B4:B15)</v>
      </c>
    </row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D8"/>
  <sheetViews>
    <sheetView workbookViewId="0">
      <selection activeCell="D7" sqref="D7"/>
    </sheetView>
  </sheetViews>
  <sheetFormatPr defaultColWidth="9.140625" defaultRowHeight="15" x14ac:dyDescent="0.25"/>
  <cols>
    <col min="1" max="1" width="9.140625" style="1"/>
    <col min="2" max="2" width="28.140625" style="1" customWidth="1"/>
    <col min="3" max="3" width="9.140625" style="1"/>
    <col min="4" max="4" width="14.5703125" style="1" customWidth="1"/>
    <col min="5" max="16384" width="9.140625" style="1"/>
  </cols>
  <sheetData>
    <row r="1" spans="1:4" x14ac:dyDescent="0.25">
      <c r="A1" s="1" t="s">
        <v>108</v>
      </c>
    </row>
    <row r="3" spans="1:4" x14ac:dyDescent="0.25">
      <c r="B3" s="3" t="s">
        <v>4</v>
      </c>
      <c r="C3" s="1">
        <v>27000</v>
      </c>
    </row>
    <row r="4" spans="1:4" x14ac:dyDescent="0.25">
      <c r="B4" s="3" t="s">
        <v>47</v>
      </c>
      <c r="C4" s="1">
        <v>6000</v>
      </c>
    </row>
    <row r="6" spans="1:4" x14ac:dyDescent="0.25">
      <c r="B6" s="3" t="s">
        <v>103</v>
      </c>
      <c r="C6" s="1">
        <f>C4/C3*100</f>
        <v>22.222222222222221</v>
      </c>
      <c r="D6" s="2" t="str">
        <f ca="1">_xlfn.FORMULATEXT(C6)</f>
        <v>=C4/C3*100</v>
      </c>
    </row>
    <row r="8" spans="1:4" x14ac:dyDescent="0.25">
      <c r="B8" s="3"/>
      <c r="D8" s="2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D8"/>
  <sheetViews>
    <sheetView workbookViewId="0">
      <selection activeCell="D7" sqref="D7"/>
    </sheetView>
  </sheetViews>
  <sheetFormatPr defaultColWidth="9.140625" defaultRowHeight="15" x14ac:dyDescent="0.25"/>
  <cols>
    <col min="1" max="1" width="9.140625" style="1"/>
    <col min="2" max="2" width="27.28515625" style="1" customWidth="1"/>
    <col min="3" max="3" width="9.140625" style="1"/>
    <col min="4" max="4" width="14.5703125" style="1" customWidth="1"/>
    <col min="5" max="16384" width="9.140625" style="1"/>
  </cols>
  <sheetData>
    <row r="1" spans="1:4" x14ac:dyDescent="0.25">
      <c r="A1" s="1" t="s">
        <v>109</v>
      </c>
    </row>
    <row r="3" spans="1:4" x14ac:dyDescent="0.25">
      <c r="B3" s="3" t="s">
        <v>4</v>
      </c>
      <c r="C3" s="1">
        <v>200</v>
      </c>
    </row>
    <row r="4" spans="1:4" x14ac:dyDescent="0.25">
      <c r="B4" s="3" t="s">
        <v>47</v>
      </c>
      <c r="C4" s="1">
        <v>40</v>
      </c>
    </row>
    <row r="6" spans="1:4" x14ac:dyDescent="0.25">
      <c r="B6" s="3" t="s">
        <v>94</v>
      </c>
      <c r="C6" s="1">
        <f>C4/C3*100</f>
        <v>20</v>
      </c>
      <c r="D6" s="2" t="str">
        <f ca="1">_xlfn.FORMULATEXT(C6)</f>
        <v>=C4/C3*100</v>
      </c>
    </row>
    <row r="8" spans="1:4" x14ac:dyDescent="0.25">
      <c r="D8" s="2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10"/>
  <sheetViews>
    <sheetView workbookViewId="0">
      <selection activeCell="O5" sqref="O5"/>
    </sheetView>
  </sheetViews>
  <sheetFormatPr defaultColWidth="9.140625" defaultRowHeight="15" x14ac:dyDescent="0.25"/>
  <cols>
    <col min="1" max="12" width="9.140625" style="1"/>
    <col min="13" max="13" width="23.7109375" style="1" customWidth="1"/>
    <col min="14" max="14" width="9.140625" style="1"/>
    <col min="15" max="15" width="19.42578125" style="1" customWidth="1"/>
    <col min="16" max="16384" width="9.140625" style="1"/>
  </cols>
  <sheetData>
    <row r="1" spans="1:15" x14ac:dyDescent="0.25">
      <c r="A1" s="1" t="s">
        <v>142</v>
      </c>
    </row>
    <row r="3" spans="1:15" x14ac:dyDescent="0.25">
      <c r="B3" s="33">
        <v>19</v>
      </c>
      <c r="C3" s="33">
        <v>28</v>
      </c>
      <c r="D3" s="33">
        <v>17</v>
      </c>
      <c r="E3" s="33">
        <v>16</v>
      </c>
      <c r="F3" s="33">
        <v>18</v>
      </c>
      <c r="G3" s="33">
        <v>23</v>
      </c>
      <c r="H3" s="33">
        <v>19</v>
      </c>
      <c r="I3" s="33">
        <v>21</v>
      </c>
      <c r="J3" s="33">
        <v>24</v>
      </c>
      <c r="K3" s="33">
        <v>17</v>
      </c>
      <c r="M3" s="26" t="s">
        <v>96</v>
      </c>
      <c r="N3" s="7">
        <f>SKEW(B3:K5)</f>
        <v>0.42648151262621259</v>
      </c>
      <c r="O3" s="2" t="str">
        <f ca="1">_xlfn.FORMULATEXT(N3)</f>
        <v>=SKEW(B3:K5)</v>
      </c>
    </row>
    <row r="4" spans="1:15" x14ac:dyDescent="0.25">
      <c r="B4" s="33">
        <v>20</v>
      </c>
      <c r="C4" s="33">
        <v>20</v>
      </c>
      <c r="D4" s="33">
        <v>21</v>
      </c>
      <c r="E4" s="33">
        <v>25</v>
      </c>
      <c r="F4" s="33">
        <v>20</v>
      </c>
      <c r="G4" s="33">
        <v>21</v>
      </c>
      <c r="H4" s="33">
        <v>17</v>
      </c>
      <c r="I4" s="33">
        <v>20</v>
      </c>
      <c r="J4" s="33">
        <v>20</v>
      </c>
      <c r="K4" s="33">
        <v>22</v>
      </c>
      <c r="M4" s="26" t="s">
        <v>95</v>
      </c>
      <c r="N4" s="7">
        <f>_xlfn.SKEW.P(B3:K5)</f>
        <v>0.40485416815316594</v>
      </c>
      <c r="O4" s="2" t="str">
        <f ca="1">_xlfn.FORMULATEXT(N4)</f>
        <v>=SKEW.P(B3:K5)</v>
      </c>
    </row>
    <row r="5" spans="1:15" x14ac:dyDescent="0.25">
      <c r="B5" s="33">
        <v>15</v>
      </c>
      <c r="C5" s="33">
        <v>16</v>
      </c>
      <c r="D5" s="33">
        <v>17</v>
      </c>
      <c r="E5" s="33">
        <v>21</v>
      </c>
      <c r="F5" s="33">
        <v>21</v>
      </c>
      <c r="G5" s="33">
        <v>21</v>
      </c>
      <c r="H5" s="33">
        <v>13</v>
      </c>
      <c r="I5" s="33">
        <v>16</v>
      </c>
      <c r="J5" s="33">
        <v>15</v>
      </c>
      <c r="K5" s="33">
        <v>19</v>
      </c>
    </row>
    <row r="6" spans="1:15" x14ac:dyDescent="0.25">
      <c r="M6" s="1" t="s">
        <v>97</v>
      </c>
    </row>
    <row r="8" spans="1:15" x14ac:dyDescent="0.25">
      <c r="M8" s="1" t="s">
        <v>98</v>
      </c>
    </row>
    <row r="10" spans="1:15" x14ac:dyDescent="0.25">
      <c r="M10" s="1" t="s">
        <v>99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O7"/>
  <sheetViews>
    <sheetView workbookViewId="0">
      <selection activeCell="P26" sqref="P26"/>
    </sheetView>
  </sheetViews>
  <sheetFormatPr defaultColWidth="9.140625" defaultRowHeight="15" x14ac:dyDescent="0.25"/>
  <cols>
    <col min="1" max="12" width="9.140625" style="1"/>
    <col min="13" max="13" width="23.7109375" style="1" customWidth="1"/>
    <col min="14" max="14" width="9.140625" style="1"/>
    <col min="15" max="15" width="19.42578125" style="1" customWidth="1"/>
    <col min="16" max="16384" width="9.140625" style="1"/>
  </cols>
  <sheetData>
    <row r="1" spans="1:15" x14ac:dyDescent="0.25">
      <c r="A1" s="1" t="s">
        <v>110</v>
      </c>
    </row>
    <row r="3" spans="1:15" x14ac:dyDescent="0.25">
      <c r="B3" s="33">
        <v>19</v>
      </c>
      <c r="C3" s="33">
        <v>28</v>
      </c>
      <c r="D3" s="33">
        <v>17</v>
      </c>
      <c r="E3" s="33">
        <v>16</v>
      </c>
      <c r="F3" s="33">
        <v>18</v>
      </c>
      <c r="G3" s="33">
        <v>23</v>
      </c>
      <c r="H3" s="33">
        <v>19</v>
      </c>
      <c r="I3" s="33">
        <v>21</v>
      </c>
      <c r="J3" s="33">
        <v>24</v>
      </c>
      <c r="K3" s="33">
        <v>17</v>
      </c>
      <c r="M3" s="26" t="s">
        <v>100</v>
      </c>
      <c r="N3" s="7">
        <f>KURT(B3:K5)</f>
        <v>0.5897956661796715</v>
      </c>
      <c r="O3" s="2"/>
    </row>
    <row r="4" spans="1:15" x14ac:dyDescent="0.25">
      <c r="B4" s="33">
        <v>20</v>
      </c>
      <c r="C4" s="33">
        <v>20</v>
      </c>
      <c r="D4" s="33">
        <v>21</v>
      </c>
      <c r="E4" s="33">
        <v>25</v>
      </c>
      <c r="F4" s="33">
        <v>20</v>
      </c>
      <c r="G4" s="33">
        <v>21</v>
      </c>
      <c r="H4" s="33">
        <v>17</v>
      </c>
      <c r="I4" s="33">
        <v>20</v>
      </c>
      <c r="J4" s="33">
        <v>20</v>
      </c>
      <c r="K4" s="33">
        <v>22</v>
      </c>
      <c r="M4" s="3"/>
      <c r="O4" s="2"/>
    </row>
    <row r="5" spans="1:15" x14ac:dyDescent="0.25">
      <c r="B5" s="33">
        <v>15</v>
      </c>
      <c r="C5" s="33">
        <v>16</v>
      </c>
      <c r="D5" s="33">
        <v>17</v>
      </c>
      <c r="E5" s="33">
        <v>21</v>
      </c>
      <c r="F5" s="33">
        <v>21</v>
      </c>
      <c r="G5" s="33">
        <v>21</v>
      </c>
      <c r="H5" s="33">
        <v>13</v>
      </c>
      <c r="I5" s="33">
        <v>16</v>
      </c>
      <c r="J5" s="33">
        <v>15</v>
      </c>
      <c r="K5" s="33">
        <v>19</v>
      </c>
      <c r="M5" s="1" t="s">
        <v>101</v>
      </c>
    </row>
    <row r="7" spans="1:15" x14ac:dyDescent="0.25">
      <c r="M7" s="1" t="s">
        <v>102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G43"/>
  <sheetViews>
    <sheetView workbookViewId="0">
      <selection activeCell="G16" sqref="G16"/>
    </sheetView>
  </sheetViews>
  <sheetFormatPr defaultColWidth="9.140625" defaultRowHeight="15" x14ac:dyDescent="0.25"/>
  <cols>
    <col min="1" max="1" width="9.140625" style="1"/>
    <col min="2" max="2" width="9.140625" style="4"/>
    <col min="3" max="4" width="9.140625" style="1"/>
    <col min="5" max="6" width="18.85546875" style="1" customWidth="1"/>
    <col min="7" max="7" width="36" style="1" customWidth="1"/>
    <col min="8" max="16384" width="9.140625" style="1"/>
  </cols>
  <sheetData>
    <row r="1" spans="1:7" x14ac:dyDescent="0.25">
      <c r="A1" s="1" t="s">
        <v>136</v>
      </c>
    </row>
    <row r="3" spans="1:7" x14ac:dyDescent="0.25">
      <c r="B3" s="8" t="s">
        <v>7</v>
      </c>
    </row>
    <row r="4" spans="1:7" x14ac:dyDescent="0.25">
      <c r="B4" s="6">
        <v>1.57</v>
      </c>
      <c r="D4" s="1" t="s">
        <v>111</v>
      </c>
      <c r="E4" s="26" t="s">
        <v>112</v>
      </c>
      <c r="F4" s="34">
        <f>MIN(B4:B43)</f>
        <v>0.27</v>
      </c>
      <c r="G4" s="2" t="str">
        <f ca="1">_xlfn.FORMULATEXT(F4)</f>
        <v>=MIN(B4:B43)</v>
      </c>
    </row>
    <row r="5" spans="1:7" x14ac:dyDescent="0.25">
      <c r="B5" s="6">
        <v>1.0900000000000001</v>
      </c>
      <c r="E5" s="26" t="s">
        <v>15</v>
      </c>
      <c r="F5" s="34">
        <f>_xlfn.QUARTILE.INC(B4:B43,1)</f>
        <v>1.085</v>
      </c>
      <c r="G5" s="2" t="str">
        <f ca="1">_xlfn.FORMULATEXT(F5)</f>
        <v>=QUARTILE.INC(B4:B43,1)</v>
      </c>
    </row>
    <row r="6" spans="1:7" x14ac:dyDescent="0.25">
      <c r="B6" s="6">
        <v>1.1299999999999999</v>
      </c>
      <c r="E6" s="26" t="s">
        <v>5</v>
      </c>
      <c r="F6" s="34">
        <f>MEDIAN(B4:B43)</f>
        <v>1.395</v>
      </c>
      <c r="G6" s="2" t="str">
        <f ca="1">_xlfn.FORMULATEXT(F6)</f>
        <v>=MEDIAN(B4:B43)</v>
      </c>
    </row>
    <row r="7" spans="1:7" x14ac:dyDescent="0.25">
      <c r="B7" s="6">
        <v>1.49</v>
      </c>
      <c r="E7" s="26" t="s">
        <v>16</v>
      </c>
      <c r="F7" s="34">
        <f>_xlfn.QUARTILE.INC(B4:B43,3)</f>
        <v>1.7650000000000001</v>
      </c>
      <c r="G7" s="2" t="str">
        <f ca="1">_xlfn.FORMULATEXT(F7)</f>
        <v>=QUARTILE.INC(B4:B43,3)</v>
      </c>
    </row>
    <row r="8" spans="1:7" x14ac:dyDescent="0.25">
      <c r="B8" s="6">
        <v>0.98</v>
      </c>
      <c r="E8" s="26" t="s">
        <v>113</v>
      </c>
      <c r="F8" s="34">
        <f>MAX(B4:B43)</f>
        <v>4.8899999999999997</v>
      </c>
      <c r="G8" s="2" t="str">
        <f ca="1">_xlfn.FORMULATEXT(F8)</f>
        <v>=MAX(B4:B43)</v>
      </c>
    </row>
    <row r="9" spans="1:7" x14ac:dyDescent="0.25">
      <c r="B9" s="6">
        <v>0.76</v>
      </c>
    </row>
    <row r="10" spans="1:7" x14ac:dyDescent="0.25">
      <c r="B10" s="6">
        <v>1.4</v>
      </c>
    </row>
    <row r="11" spans="1:7" x14ac:dyDescent="0.25">
      <c r="B11" s="6">
        <v>0.76</v>
      </c>
      <c r="E11" s="3" t="s">
        <v>114</v>
      </c>
      <c r="F11" s="25">
        <f>F7-F6</f>
        <v>0.37000000000000011</v>
      </c>
      <c r="G11" s="2" t="str">
        <f ca="1">_xlfn.FORMULATEXT(F11)</f>
        <v>=F7-F6</v>
      </c>
    </row>
    <row r="12" spans="1:7" x14ac:dyDescent="0.25">
      <c r="B12" s="6">
        <v>1.38</v>
      </c>
      <c r="E12" s="3" t="s">
        <v>115</v>
      </c>
      <c r="F12" s="25">
        <f>F6-F5</f>
        <v>0.31000000000000005</v>
      </c>
      <c r="G12" s="2" t="str">
        <f ca="1">_xlfn.FORMULATEXT(F12)</f>
        <v>=F6-F5</v>
      </c>
    </row>
    <row r="13" spans="1:7" x14ac:dyDescent="0.25">
      <c r="B13" s="6">
        <v>1.29</v>
      </c>
      <c r="F13" s="25"/>
    </row>
    <row r="14" spans="1:7" x14ac:dyDescent="0.25">
      <c r="B14" s="6">
        <v>1.59</v>
      </c>
      <c r="E14" s="3" t="s">
        <v>116</v>
      </c>
      <c r="F14" s="25">
        <f>F8-F7</f>
        <v>3.1249999999999996</v>
      </c>
      <c r="G14" s="2" t="str">
        <f ca="1">_xlfn.FORMULATEXT(F14)</f>
        <v>=F8-F7</v>
      </c>
    </row>
    <row r="15" spans="1:7" x14ac:dyDescent="0.25">
      <c r="B15" s="6">
        <v>1.73</v>
      </c>
      <c r="E15" s="3" t="s">
        <v>117</v>
      </c>
      <c r="F15" s="25">
        <f>F5-F4</f>
        <v>0.81499999999999995</v>
      </c>
      <c r="G15" s="2" t="str">
        <f ca="1">_xlfn.FORMULATEXT(F15)</f>
        <v>=F5-F4</v>
      </c>
    </row>
    <row r="16" spans="1:7" x14ac:dyDescent="0.25">
      <c r="B16" s="6">
        <v>2.31</v>
      </c>
    </row>
    <row r="17" spans="2:6" x14ac:dyDescent="0.25">
      <c r="B17" s="6">
        <v>1.23</v>
      </c>
      <c r="E17" s="1" t="s">
        <v>118</v>
      </c>
    </row>
    <row r="18" spans="2:6" ht="15.75" thickBot="1" x14ac:dyDescent="0.3">
      <c r="B18" s="6">
        <v>1.89</v>
      </c>
    </row>
    <row r="19" spans="2:6" x14ac:dyDescent="0.25">
      <c r="B19" s="6">
        <v>1.54</v>
      </c>
      <c r="D19" s="1" t="s">
        <v>119</v>
      </c>
      <c r="E19" s="35" t="s">
        <v>22</v>
      </c>
      <c r="F19" s="35"/>
    </row>
    <row r="20" spans="2:6" x14ac:dyDescent="0.25">
      <c r="B20" s="6">
        <v>1.97</v>
      </c>
    </row>
    <row r="21" spans="2:6" x14ac:dyDescent="0.25">
      <c r="B21" s="6">
        <v>1.26</v>
      </c>
      <c r="E21" s="1" t="s">
        <v>8</v>
      </c>
      <c r="F21" s="1">
        <v>1.524</v>
      </c>
    </row>
    <row r="22" spans="2:6" x14ac:dyDescent="0.25">
      <c r="B22" s="6">
        <v>0.27</v>
      </c>
      <c r="E22" s="1" t="s">
        <v>23</v>
      </c>
      <c r="F22" s="1">
        <v>0.12191621755354817</v>
      </c>
    </row>
    <row r="23" spans="2:6" x14ac:dyDescent="0.25">
      <c r="B23" s="6">
        <v>0.79</v>
      </c>
      <c r="E23" s="1" t="s">
        <v>10</v>
      </c>
      <c r="F23" s="9">
        <v>1.395</v>
      </c>
    </row>
    <row r="24" spans="2:6" x14ac:dyDescent="0.25">
      <c r="B24" s="6">
        <v>1.23</v>
      </c>
      <c r="E24" s="1" t="s">
        <v>9</v>
      </c>
      <c r="F24" s="1">
        <v>0.76</v>
      </c>
    </row>
    <row r="25" spans="2:6" x14ac:dyDescent="0.25">
      <c r="B25" s="6">
        <v>1.56</v>
      </c>
      <c r="E25" s="1" t="s">
        <v>24</v>
      </c>
      <c r="F25" s="1">
        <v>0.77106586236362684</v>
      </c>
    </row>
    <row r="26" spans="2:6" x14ac:dyDescent="0.25">
      <c r="B26" s="6">
        <v>0.89</v>
      </c>
      <c r="E26" s="1" t="s">
        <v>25</v>
      </c>
      <c r="F26" s="1">
        <v>0.59454256410256356</v>
      </c>
    </row>
    <row r="27" spans="2:6" x14ac:dyDescent="0.25">
      <c r="B27" s="6">
        <v>1.78</v>
      </c>
      <c r="E27" s="1" t="s">
        <v>26</v>
      </c>
      <c r="F27" s="1">
        <v>8.7999796408354598</v>
      </c>
    </row>
    <row r="28" spans="2:6" x14ac:dyDescent="0.25">
      <c r="B28" s="6">
        <v>1.52</v>
      </c>
      <c r="E28" s="1" t="s">
        <v>27</v>
      </c>
      <c r="F28" s="36">
        <v>2.3368695663254964</v>
      </c>
    </row>
    <row r="29" spans="2:6" x14ac:dyDescent="0.25">
      <c r="B29" s="6">
        <v>1.07</v>
      </c>
      <c r="E29" s="1" t="s">
        <v>28</v>
      </c>
      <c r="F29" s="1">
        <v>4.62</v>
      </c>
    </row>
    <row r="30" spans="2:6" x14ac:dyDescent="0.25">
      <c r="B30" s="6">
        <v>0.92</v>
      </c>
      <c r="E30" s="1" t="s">
        <v>17</v>
      </c>
      <c r="F30" s="1">
        <v>0.27</v>
      </c>
    </row>
    <row r="31" spans="2:6" x14ac:dyDescent="0.25">
      <c r="B31" s="6">
        <v>1.38</v>
      </c>
      <c r="E31" s="1" t="s">
        <v>18</v>
      </c>
      <c r="F31" s="1">
        <v>4.8899999999999997</v>
      </c>
    </row>
    <row r="32" spans="2:6" x14ac:dyDescent="0.25">
      <c r="B32" s="6">
        <v>1.56</v>
      </c>
      <c r="E32" s="1" t="s">
        <v>29</v>
      </c>
      <c r="F32" s="1">
        <v>60.96</v>
      </c>
    </row>
    <row r="33" spans="2:6" ht="15.75" thickBot="1" x14ac:dyDescent="0.3">
      <c r="B33" s="6">
        <v>1.98</v>
      </c>
      <c r="E33" s="10" t="s">
        <v>30</v>
      </c>
      <c r="F33" s="10">
        <v>40</v>
      </c>
    </row>
    <row r="34" spans="2:6" x14ac:dyDescent="0.25">
      <c r="B34" s="6">
        <v>1.34</v>
      </c>
    </row>
    <row r="35" spans="2:6" x14ac:dyDescent="0.25">
      <c r="B35" s="6">
        <v>4.8899999999999997</v>
      </c>
      <c r="E35" s="1" t="s">
        <v>120</v>
      </c>
    </row>
    <row r="36" spans="2:6" x14ac:dyDescent="0.25">
      <c r="B36" s="6">
        <v>1.39</v>
      </c>
      <c r="E36" s="1" t="s">
        <v>121</v>
      </c>
    </row>
    <row r="37" spans="2:6" x14ac:dyDescent="0.25">
      <c r="B37" s="6">
        <v>1.76</v>
      </c>
    </row>
    <row r="38" spans="2:6" x14ac:dyDescent="0.25">
      <c r="B38" s="6">
        <v>0.71</v>
      </c>
    </row>
    <row r="39" spans="2:6" x14ac:dyDescent="0.25">
      <c r="B39" s="6">
        <v>2.46</v>
      </c>
    </row>
    <row r="40" spans="2:6" x14ac:dyDescent="0.25">
      <c r="B40" s="6">
        <v>0.89</v>
      </c>
    </row>
    <row r="41" spans="2:6" x14ac:dyDescent="0.25">
      <c r="B41" s="6">
        <v>2.0099999999999998</v>
      </c>
    </row>
    <row r="42" spans="2:6" x14ac:dyDescent="0.25">
      <c r="B42" s="6">
        <v>3.21</v>
      </c>
    </row>
    <row r="43" spans="2:6" x14ac:dyDescent="0.25">
      <c r="B43" s="6">
        <v>1.98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G54"/>
  <sheetViews>
    <sheetView workbookViewId="0">
      <selection activeCell="G17" sqref="G17"/>
    </sheetView>
  </sheetViews>
  <sheetFormatPr defaultColWidth="9.140625" defaultRowHeight="15" x14ac:dyDescent="0.25"/>
  <cols>
    <col min="1" max="1" width="9.140625" style="1"/>
    <col min="2" max="2" width="12.140625" style="1" customWidth="1"/>
    <col min="3" max="3" width="5.5703125" style="1" customWidth="1"/>
    <col min="4" max="4" width="4.85546875" style="1" customWidth="1"/>
    <col min="5" max="5" width="17.140625" style="1" customWidth="1"/>
    <col min="6" max="6" width="12.42578125" style="1" customWidth="1"/>
    <col min="7" max="7" width="32.140625" style="1" customWidth="1"/>
    <col min="8" max="16384" width="9.140625" style="1"/>
  </cols>
  <sheetData>
    <row r="1" spans="1:7" x14ac:dyDescent="0.25">
      <c r="A1" s="1" t="s">
        <v>137</v>
      </c>
    </row>
    <row r="3" spans="1:7" x14ac:dyDescent="0.25">
      <c r="B3" s="8" t="s">
        <v>7</v>
      </c>
    </row>
    <row r="4" spans="1:7" x14ac:dyDescent="0.25">
      <c r="B4" s="38">
        <v>162726</v>
      </c>
    </row>
    <row r="5" spans="1:7" x14ac:dyDescent="0.25">
      <c r="B5" s="38">
        <v>188656</v>
      </c>
      <c r="D5" s="1" t="s">
        <v>111</v>
      </c>
      <c r="E5" s="26" t="s">
        <v>112</v>
      </c>
      <c r="F5" s="39">
        <f>MIN(B4:B53)</f>
        <v>123636</v>
      </c>
      <c r="G5" s="2" t="str">
        <f ca="1">_xlfn.FORMULATEXT(F5)</f>
        <v>=MIN(B4:B53)</v>
      </c>
    </row>
    <row r="6" spans="1:7" x14ac:dyDescent="0.25">
      <c r="B6" s="38">
        <v>165547</v>
      </c>
      <c r="E6" s="26" t="s">
        <v>15</v>
      </c>
      <c r="F6" s="7">
        <f>_xlfn.QUARTILE.INC(B4:B53,1)</f>
        <v>156312.75</v>
      </c>
      <c r="G6" s="2" t="str">
        <f ca="1">_xlfn.FORMULATEXT(F6)</f>
        <v>=QUARTILE.INC(B4:B53,1)</v>
      </c>
    </row>
    <row r="7" spans="1:7" x14ac:dyDescent="0.25">
      <c r="B7" s="38">
        <v>175806</v>
      </c>
      <c r="E7" s="26" t="s">
        <v>5</v>
      </c>
      <c r="F7" s="39">
        <f>MEDIAN(B4:B53)</f>
        <v>175144</v>
      </c>
      <c r="G7" s="2" t="str">
        <f ca="1">_xlfn.FORMULATEXT(F7)</f>
        <v>=MEDIAN(B4:B53)</v>
      </c>
    </row>
    <row r="8" spans="1:7" x14ac:dyDescent="0.25">
      <c r="B8" s="38">
        <v>190670</v>
      </c>
      <c r="E8" s="26" t="s">
        <v>16</v>
      </c>
      <c r="F8" s="7">
        <f>_xlfn.QUARTILE.INC(B4:B53,3)</f>
        <v>191975</v>
      </c>
      <c r="G8" s="2" t="str">
        <f ca="1">_xlfn.FORMULATEXT(F8)</f>
        <v>=QUARTILE.INC(B4:B53,3)</v>
      </c>
    </row>
    <row r="9" spans="1:7" x14ac:dyDescent="0.25">
      <c r="B9" s="38">
        <v>145810</v>
      </c>
      <c r="E9" s="26" t="s">
        <v>113</v>
      </c>
      <c r="F9" s="39">
        <f>MAX(B4:B53)</f>
        <v>214563</v>
      </c>
      <c r="G9" s="2" t="str">
        <f ca="1">_xlfn.FORMULATEXT(F9)</f>
        <v>=MAX(B4:B53)</v>
      </c>
    </row>
    <row r="10" spans="1:7" x14ac:dyDescent="0.25">
      <c r="B10" s="38">
        <v>169682</v>
      </c>
    </row>
    <row r="11" spans="1:7" x14ac:dyDescent="0.25">
      <c r="B11" s="38">
        <v>155044</v>
      </c>
    </row>
    <row r="12" spans="1:7" x14ac:dyDescent="0.25">
      <c r="B12" s="38">
        <v>149304</v>
      </c>
      <c r="E12" s="3" t="s">
        <v>114</v>
      </c>
      <c r="F12" s="1">
        <f>F8-F7</f>
        <v>16831</v>
      </c>
      <c r="G12" s="2" t="str">
        <f ca="1">_xlfn.FORMULATEXT(F12)</f>
        <v>=F8-F7</v>
      </c>
    </row>
    <row r="13" spans="1:7" x14ac:dyDescent="0.25">
      <c r="B13" s="38">
        <v>197847</v>
      </c>
      <c r="E13" s="3" t="s">
        <v>115</v>
      </c>
      <c r="F13" s="1">
        <f>F7-F6</f>
        <v>18831.25</v>
      </c>
      <c r="G13" s="2" t="str">
        <f ca="1">_xlfn.FORMULATEXT(F13)</f>
        <v>=F7-F6</v>
      </c>
    </row>
    <row r="14" spans="1:7" x14ac:dyDescent="0.25">
      <c r="B14" s="38">
        <v>167581</v>
      </c>
    </row>
    <row r="15" spans="1:7" x14ac:dyDescent="0.25">
      <c r="B15" s="38">
        <v>174482</v>
      </c>
      <c r="E15" s="3" t="s">
        <v>116</v>
      </c>
      <c r="F15" s="1">
        <f>F9-F8</f>
        <v>22588</v>
      </c>
      <c r="G15" s="2" t="str">
        <f ca="1">_xlfn.FORMULATEXT(F15)</f>
        <v>=F9-F8</v>
      </c>
    </row>
    <row r="16" spans="1:7" x14ac:dyDescent="0.25">
      <c r="B16" s="38">
        <v>158967</v>
      </c>
      <c r="E16" s="3" t="s">
        <v>117</v>
      </c>
      <c r="F16" s="1">
        <f>F6-F5</f>
        <v>32676.75</v>
      </c>
      <c r="G16" s="2" t="str">
        <f ca="1">_xlfn.FORMULATEXT(F16)</f>
        <v>=F6-F5</v>
      </c>
    </row>
    <row r="17" spans="2:6" x14ac:dyDescent="0.25">
      <c r="B17" s="38">
        <v>195635</v>
      </c>
      <c r="D17" s="24"/>
      <c r="F17" s="24"/>
    </row>
    <row r="18" spans="2:6" x14ac:dyDescent="0.25">
      <c r="B18" s="38">
        <v>214563</v>
      </c>
      <c r="D18" s="24"/>
      <c r="E18" s="1" t="s">
        <v>128</v>
      </c>
      <c r="F18" s="24"/>
    </row>
    <row r="19" spans="2:6" x14ac:dyDescent="0.25">
      <c r="B19" s="38">
        <v>180784</v>
      </c>
    </row>
    <row r="20" spans="2:6" x14ac:dyDescent="0.25">
      <c r="B20" s="38">
        <v>213945</v>
      </c>
      <c r="D20" s="24" t="s">
        <v>119</v>
      </c>
      <c r="F20" s="24"/>
    </row>
    <row r="21" spans="2:6" ht="15.75" thickBot="1" x14ac:dyDescent="0.3">
      <c r="B21" s="38">
        <v>172119</v>
      </c>
      <c r="D21" s="24"/>
      <c r="F21" s="24"/>
    </row>
    <row r="22" spans="2:6" x14ac:dyDescent="0.25">
      <c r="B22" s="38">
        <v>149081</v>
      </c>
      <c r="D22" s="24"/>
      <c r="E22" s="35" t="s">
        <v>22</v>
      </c>
      <c r="F22" s="35"/>
    </row>
    <row r="23" spans="2:6" x14ac:dyDescent="0.25">
      <c r="B23" s="38">
        <v>176953</v>
      </c>
      <c r="D23" s="24"/>
    </row>
    <row r="24" spans="2:6" x14ac:dyDescent="0.25">
      <c r="B24" s="38">
        <v>206280</v>
      </c>
      <c r="D24" s="24"/>
      <c r="E24" s="1" t="s">
        <v>8</v>
      </c>
      <c r="F24" s="36">
        <v>173838.86</v>
      </c>
    </row>
    <row r="25" spans="2:6" x14ac:dyDescent="0.25">
      <c r="B25" s="38">
        <v>171425</v>
      </c>
      <c r="D25" s="24"/>
      <c r="E25" s="1" t="s">
        <v>23</v>
      </c>
      <c r="F25" s="1">
        <v>3269.6368351053238</v>
      </c>
    </row>
    <row r="26" spans="2:6" x14ac:dyDescent="0.25">
      <c r="B26" s="38">
        <v>133577</v>
      </c>
      <c r="D26" s="24"/>
      <c r="E26" s="1" t="s">
        <v>10</v>
      </c>
      <c r="F26" s="1">
        <v>175144</v>
      </c>
    </row>
    <row r="27" spans="2:6" x14ac:dyDescent="0.25">
      <c r="B27" s="38">
        <v>140463</v>
      </c>
      <c r="D27" s="24"/>
      <c r="E27" s="1" t="s">
        <v>9</v>
      </c>
      <c r="F27" s="1" t="e">
        <v>#N/A</v>
      </c>
    </row>
    <row r="28" spans="2:6" x14ac:dyDescent="0.25">
      <c r="B28" s="38">
        <v>200177</v>
      </c>
      <c r="D28" s="24"/>
      <c r="E28" s="1" t="s">
        <v>24</v>
      </c>
      <c r="F28" s="1">
        <v>23119.823781202962</v>
      </c>
    </row>
    <row r="29" spans="2:6" x14ac:dyDescent="0.25">
      <c r="B29" s="38">
        <v>145532</v>
      </c>
      <c r="D29" s="24"/>
      <c r="E29" s="1" t="s">
        <v>25</v>
      </c>
      <c r="F29" s="1">
        <v>534526251.67387795</v>
      </c>
    </row>
    <row r="30" spans="2:6" x14ac:dyDescent="0.25">
      <c r="B30" s="38">
        <v>176666</v>
      </c>
      <c r="D30" s="24"/>
      <c r="E30" s="1" t="s">
        <v>26</v>
      </c>
      <c r="F30" s="1">
        <v>-0.7645823754974268</v>
      </c>
    </row>
    <row r="31" spans="2:6" x14ac:dyDescent="0.25">
      <c r="B31" s="38">
        <v>182937</v>
      </c>
      <c r="D31" s="24"/>
      <c r="E31" s="1" t="s">
        <v>27</v>
      </c>
      <c r="F31" s="36">
        <v>-0.16375988466333247</v>
      </c>
    </row>
    <row r="32" spans="2:6" x14ac:dyDescent="0.25">
      <c r="B32" s="38">
        <v>151921</v>
      </c>
      <c r="D32" s="24"/>
      <c r="E32" s="1" t="s">
        <v>28</v>
      </c>
      <c r="F32" s="1">
        <v>90927</v>
      </c>
    </row>
    <row r="33" spans="2:6" x14ac:dyDescent="0.25">
      <c r="B33" s="38">
        <v>198854</v>
      </c>
      <c r="D33" s="24"/>
      <c r="E33" s="1" t="s">
        <v>17</v>
      </c>
      <c r="F33" s="1">
        <v>123636</v>
      </c>
    </row>
    <row r="34" spans="2:6" x14ac:dyDescent="0.25">
      <c r="B34" s="38">
        <v>177031</v>
      </c>
      <c r="D34" s="24"/>
      <c r="E34" s="1" t="s">
        <v>18</v>
      </c>
      <c r="F34" s="1">
        <v>214563</v>
      </c>
    </row>
    <row r="35" spans="2:6" x14ac:dyDescent="0.25">
      <c r="B35" s="38">
        <v>162653</v>
      </c>
      <c r="D35" s="24"/>
      <c r="E35" s="1" t="s">
        <v>29</v>
      </c>
      <c r="F35" s="1">
        <v>8691943</v>
      </c>
    </row>
    <row r="36" spans="2:6" ht="15.75" thickBot="1" x14ac:dyDescent="0.3">
      <c r="B36" s="38">
        <v>207242</v>
      </c>
      <c r="D36" s="24"/>
      <c r="E36" s="10" t="s">
        <v>30</v>
      </c>
      <c r="F36" s="10">
        <v>50</v>
      </c>
    </row>
    <row r="37" spans="2:6" x14ac:dyDescent="0.25">
      <c r="B37" s="38">
        <v>155428</v>
      </c>
      <c r="D37" s="24"/>
      <c r="F37" s="24"/>
    </row>
    <row r="38" spans="2:6" x14ac:dyDescent="0.25">
      <c r="B38" s="38">
        <v>137108</v>
      </c>
      <c r="D38" s="24"/>
      <c r="E38" s="1" t="s">
        <v>129</v>
      </c>
      <c r="F38" s="24"/>
    </row>
    <row r="39" spans="2:6" x14ac:dyDescent="0.25">
      <c r="B39" s="38">
        <v>163051</v>
      </c>
      <c r="D39" s="24"/>
      <c r="E39" s="1" t="s">
        <v>130</v>
      </c>
      <c r="F39" s="24"/>
    </row>
    <row r="40" spans="2:6" x14ac:dyDescent="0.25">
      <c r="B40" s="38">
        <v>206433</v>
      </c>
      <c r="D40" s="24"/>
      <c r="F40" s="24"/>
    </row>
    <row r="41" spans="2:6" x14ac:dyDescent="0.25">
      <c r="B41" s="38">
        <v>131961</v>
      </c>
      <c r="D41" s="24"/>
      <c r="F41" s="24"/>
    </row>
    <row r="42" spans="2:6" x14ac:dyDescent="0.25">
      <c r="B42" s="38">
        <v>192410</v>
      </c>
      <c r="D42" s="24"/>
      <c r="F42" s="24"/>
    </row>
    <row r="43" spans="2:6" x14ac:dyDescent="0.25">
      <c r="B43" s="38">
        <v>179011</v>
      </c>
      <c r="D43" s="24"/>
      <c r="F43" s="24"/>
    </row>
    <row r="44" spans="2:6" x14ac:dyDescent="0.25">
      <c r="B44" s="38">
        <v>161865</v>
      </c>
      <c r="D44" s="24"/>
      <c r="F44" s="24"/>
    </row>
    <row r="45" spans="2:6" x14ac:dyDescent="0.25">
      <c r="B45" s="38">
        <v>181889</v>
      </c>
      <c r="D45" s="24"/>
      <c r="F45" s="24"/>
    </row>
    <row r="46" spans="2:6" x14ac:dyDescent="0.25">
      <c r="B46" s="38">
        <v>194856</v>
      </c>
      <c r="D46" s="24"/>
      <c r="F46" s="24"/>
    </row>
    <row r="47" spans="2:6" x14ac:dyDescent="0.25">
      <c r="B47" s="38">
        <v>189767</v>
      </c>
      <c r="D47" s="24"/>
      <c r="F47" s="24"/>
    </row>
    <row r="48" spans="2:6" x14ac:dyDescent="0.25">
      <c r="B48" s="38">
        <v>200931</v>
      </c>
      <c r="D48" s="24"/>
      <c r="F48" s="24"/>
    </row>
    <row r="49" spans="2:6" x14ac:dyDescent="0.25">
      <c r="B49" s="38">
        <v>169584</v>
      </c>
      <c r="D49" s="24"/>
      <c r="F49" s="24"/>
    </row>
    <row r="50" spans="2:6" x14ac:dyDescent="0.25">
      <c r="B50" s="38">
        <v>203645</v>
      </c>
      <c r="D50" s="24"/>
      <c r="F50" s="24"/>
    </row>
    <row r="51" spans="2:6" x14ac:dyDescent="0.25">
      <c r="B51" s="38">
        <v>123636</v>
      </c>
      <c r="D51" s="24"/>
      <c r="F51" s="24"/>
    </row>
    <row r="52" spans="2:6" x14ac:dyDescent="0.25">
      <c r="B52" s="38">
        <v>152005</v>
      </c>
      <c r="D52" s="24"/>
      <c r="F52" s="24"/>
    </row>
    <row r="53" spans="2:6" x14ac:dyDescent="0.25">
      <c r="B53" s="38">
        <v>188403</v>
      </c>
      <c r="D53" s="24"/>
      <c r="F53" s="24"/>
    </row>
    <row r="54" spans="2:6" x14ac:dyDescent="0.25">
      <c r="D54" s="24"/>
      <c r="F54" s="24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F43"/>
  <sheetViews>
    <sheetView workbookViewId="0">
      <selection activeCell="F21" sqref="F21"/>
    </sheetView>
  </sheetViews>
  <sheetFormatPr defaultColWidth="9.140625" defaultRowHeight="15" x14ac:dyDescent="0.25"/>
  <cols>
    <col min="1" max="1" width="9.140625" style="1"/>
    <col min="2" max="2" width="17.85546875" style="4" customWidth="1"/>
    <col min="3" max="3" width="9.140625" style="1"/>
    <col min="4" max="4" width="19" style="1" customWidth="1"/>
    <col min="5" max="5" width="13" style="1" customWidth="1"/>
    <col min="6" max="6" width="28.7109375" style="1" customWidth="1"/>
    <col min="7" max="16384" width="9.140625" style="1"/>
  </cols>
  <sheetData>
    <row r="1" spans="1:6" x14ac:dyDescent="0.25">
      <c r="A1" s="1" t="s">
        <v>138</v>
      </c>
    </row>
    <row r="3" spans="1:6" x14ac:dyDescent="0.25">
      <c r="B3" s="5" t="s">
        <v>7</v>
      </c>
      <c r="D3" s="1" t="s">
        <v>122</v>
      </c>
    </row>
    <row r="4" spans="1:6" x14ac:dyDescent="0.25">
      <c r="B4" s="6">
        <v>1.57</v>
      </c>
      <c r="D4" s="6" t="s">
        <v>19</v>
      </c>
      <c r="E4" s="6" t="s">
        <v>20</v>
      </c>
    </row>
    <row r="5" spans="1:6" x14ac:dyDescent="0.25">
      <c r="B5" s="6">
        <v>1.0900000000000001</v>
      </c>
      <c r="D5" s="7" t="s">
        <v>17</v>
      </c>
      <c r="E5" s="6">
        <f>MIN(B4:B43)</f>
        <v>0.27</v>
      </c>
      <c r="F5" s="2" t="str">
        <f ca="1">_xlfn.FORMULATEXT(E5)</f>
        <v>=MIN(B4:B43)</v>
      </c>
    </row>
    <row r="6" spans="1:6" x14ac:dyDescent="0.25">
      <c r="B6" s="6">
        <v>1.1299999999999999</v>
      </c>
      <c r="D6" s="7" t="s">
        <v>13</v>
      </c>
      <c r="E6" s="6">
        <f>_xlfn.QUARTILE.EXC(B4:B43,1)</f>
        <v>1.0750000000000002</v>
      </c>
      <c r="F6" s="2" t="str">
        <f ca="1">_xlfn.FORMULATEXT(E6)</f>
        <v>=QUARTILE.EXC(B4:B43,1)</v>
      </c>
    </row>
    <row r="7" spans="1:6" x14ac:dyDescent="0.25">
      <c r="B7" s="6">
        <v>1.49</v>
      </c>
      <c r="D7" s="7" t="s">
        <v>10</v>
      </c>
      <c r="E7" s="6">
        <f>_xlfn.QUARTILE.EXC(B4:B43,2)</f>
        <v>1.395</v>
      </c>
      <c r="F7" s="2" t="str">
        <f ca="1">_xlfn.FORMULATEXT(E7)</f>
        <v>=QUARTILE.EXC(B4:B43,2)</v>
      </c>
    </row>
    <row r="8" spans="1:6" x14ac:dyDescent="0.25">
      <c r="B8" s="6">
        <v>0.98</v>
      </c>
      <c r="D8" s="7" t="s">
        <v>14</v>
      </c>
      <c r="E8" s="6">
        <f>_xlfn.QUARTILE.EXC(B4:B43,3)</f>
        <v>1.7749999999999999</v>
      </c>
      <c r="F8" s="2" t="str">
        <f ca="1">_xlfn.FORMULATEXT(E8)</f>
        <v>=QUARTILE.EXC(B4:B43,3)</v>
      </c>
    </row>
    <row r="9" spans="1:6" x14ac:dyDescent="0.25">
      <c r="B9" s="6">
        <v>0.76</v>
      </c>
      <c r="D9" s="7" t="s">
        <v>18</v>
      </c>
      <c r="E9" s="6">
        <f>MAX(B4:B43)</f>
        <v>4.8899999999999997</v>
      </c>
      <c r="F9" s="2" t="str">
        <f ca="1">_xlfn.FORMULATEXT(E9)</f>
        <v>=MAX(B4:B43)</v>
      </c>
    </row>
    <row r="10" spans="1:6" x14ac:dyDescent="0.25">
      <c r="B10" s="6">
        <v>1.4</v>
      </c>
    </row>
    <row r="11" spans="1:6" x14ac:dyDescent="0.25">
      <c r="B11" s="6">
        <v>0.76</v>
      </c>
    </row>
    <row r="12" spans="1:6" x14ac:dyDescent="0.25">
      <c r="B12" s="6">
        <v>1.38</v>
      </c>
      <c r="D12" s="1" t="s">
        <v>123</v>
      </c>
      <c r="E12" s="1">
        <f>E8-E6</f>
        <v>0.69999999999999973</v>
      </c>
      <c r="F12" s="2" t="str">
        <f ca="1">_xlfn.FORMULATEXT(E12)</f>
        <v>=E8-E6</v>
      </c>
    </row>
    <row r="13" spans="1:6" x14ac:dyDescent="0.25">
      <c r="B13" s="6">
        <v>1.29</v>
      </c>
    </row>
    <row r="14" spans="1:6" x14ac:dyDescent="0.25">
      <c r="B14" s="6">
        <v>1.59</v>
      </c>
      <c r="D14" s="1" t="s">
        <v>124</v>
      </c>
    </row>
    <row r="15" spans="1:6" x14ac:dyDescent="0.25">
      <c r="B15" s="6">
        <v>1.73</v>
      </c>
      <c r="D15" s="3" t="s">
        <v>125</v>
      </c>
      <c r="E15" s="1">
        <f>E6-1.5*E12</f>
        <v>2.5000000000000577E-2</v>
      </c>
      <c r="F15" s="2" t="str">
        <f ca="1">_xlfn.FORMULATEXT(E15)</f>
        <v>=E6-1.5*E12</v>
      </c>
    </row>
    <row r="16" spans="1:6" x14ac:dyDescent="0.25">
      <c r="B16" s="6">
        <v>2.31</v>
      </c>
      <c r="D16" s="3" t="s">
        <v>126</v>
      </c>
      <c r="E16" s="1">
        <f>E8+1.5*E12</f>
        <v>2.8249999999999993</v>
      </c>
      <c r="F16" s="2" t="str">
        <f ca="1">_xlfn.FORMULATEXT(E16)</f>
        <v>=E8+1.5*E12</v>
      </c>
    </row>
    <row r="17" spans="2:6" x14ac:dyDescent="0.25">
      <c r="B17" s="6">
        <v>1.23</v>
      </c>
    </row>
    <row r="18" spans="2:6" x14ac:dyDescent="0.25">
      <c r="B18" s="6">
        <v>1.89</v>
      </c>
      <c r="D18" s="1" t="s">
        <v>127</v>
      </c>
    </row>
    <row r="19" spans="2:6" x14ac:dyDescent="0.25">
      <c r="B19" s="6">
        <v>1.54</v>
      </c>
      <c r="D19" s="3" t="s">
        <v>125</v>
      </c>
      <c r="E19" s="1">
        <f>E6-3*E12</f>
        <v>-1.024999999999999</v>
      </c>
      <c r="F19" s="2" t="str">
        <f ca="1">_xlfn.FORMULATEXT(E19)</f>
        <v>=E6-3*E12</v>
      </c>
    </row>
    <row r="20" spans="2:6" x14ac:dyDescent="0.25">
      <c r="B20" s="6">
        <v>1.97</v>
      </c>
      <c r="D20" s="3" t="s">
        <v>126</v>
      </c>
      <c r="E20" s="1">
        <f>E8+3*E12</f>
        <v>3.8749999999999991</v>
      </c>
      <c r="F20" s="2" t="str">
        <f ca="1">_xlfn.FORMULATEXT(E20)</f>
        <v>=E8+3*E12</v>
      </c>
    </row>
    <row r="21" spans="2:6" x14ac:dyDescent="0.25">
      <c r="B21" s="6">
        <v>1.26</v>
      </c>
    </row>
    <row r="22" spans="2:6" x14ac:dyDescent="0.25">
      <c r="B22" s="6">
        <v>0.27</v>
      </c>
    </row>
    <row r="23" spans="2:6" x14ac:dyDescent="0.25">
      <c r="B23" s="6">
        <v>0.79</v>
      </c>
    </row>
    <row r="24" spans="2:6" x14ac:dyDescent="0.25">
      <c r="B24" s="6">
        <v>1.23</v>
      </c>
    </row>
    <row r="25" spans="2:6" x14ac:dyDescent="0.25">
      <c r="B25" s="6">
        <v>1.56</v>
      </c>
    </row>
    <row r="26" spans="2:6" x14ac:dyDescent="0.25">
      <c r="B26" s="6">
        <v>0.89</v>
      </c>
    </row>
    <row r="27" spans="2:6" x14ac:dyDescent="0.25">
      <c r="B27" s="6">
        <v>1.78</v>
      </c>
    </row>
    <row r="28" spans="2:6" x14ac:dyDescent="0.25">
      <c r="B28" s="6">
        <v>1.52</v>
      </c>
    </row>
    <row r="29" spans="2:6" x14ac:dyDescent="0.25">
      <c r="B29" s="6">
        <v>1.07</v>
      </c>
    </row>
    <row r="30" spans="2:6" x14ac:dyDescent="0.25">
      <c r="B30" s="6">
        <v>0.92</v>
      </c>
    </row>
    <row r="31" spans="2:6" x14ac:dyDescent="0.25">
      <c r="B31" s="6">
        <v>1.38</v>
      </c>
    </row>
    <row r="32" spans="2:6" x14ac:dyDescent="0.25">
      <c r="B32" s="6">
        <v>1.56</v>
      </c>
    </row>
    <row r="33" spans="2:2" x14ac:dyDescent="0.25">
      <c r="B33" s="6">
        <v>1.98</v>
      </c>
    </row>
    <row r="34" spans="2:2" x14ac:dyDescent="0.25">
      <c r="B34" s="6">
        <v>1.34</v>
      </c>
    </row>
    <row r="35" spans="2:2" x14ac:dyDescent="0.25">
      <c r="B35" s="6">
        <v>4.8899999999999997</v>
      </c>
    </row>
    <row r="36" spans="2:2" x14ac:dyDescent="0.25">
      <c r="B36" s="6">
        <v>1.39</v>
      </c>
    </row>
    <row r="37" spans="2:2" x14ac:dyDescent="0.25">
      <c r="B37" s="6">
        <v>1.76</v>
      </c>
    </row>
    <row r="38" spans="2:2" x14ac:dyDescent="0.25">
      <c r="B38" s="6">
        <v>0.71</v>
      </c>
    </row>
    <row r="39" spans="2:2" x14ac:dyDescent="0.25">
      <c r="B39" s="6">
        <v>2.46</v>
      </c>
    </row>
    <row r="40" spans="2:2" x14ac:dyDescent="0.25">
      <c r="B40" s="6">
        <v>0.89</v>
      </c>
    </row>
    <row r="41" spans="2:2" x14ac:dyDescent="0.25">
      <c r="B41" s="6">
        <v>2.0099999999999998</v>
      </c>
    </row>
    <row r="42" spans="2:2" x14ac:dyDescent="0.25">
      <c r="B42" s="6">
        <v>3.21</v>
      </c>
    </row>
    <row r="43" spans="2:2" x14ac:dyDescent="0.25">
      <c r="B43" s="6">
        <v>1.98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F53"/>
  <sheetViews>
    <sheetView workbookViewId="0">
      <selection activeCell="F21" sqref="F21"/>
    </sheetView>
  </sheetViews>
  <sheetFormatPr defaultColWidth="9.140625" defaultRowHeight="15" x14ac:dyDescent="0.25"/>
  <cols>
    <col min="1" max="1" width="9.140625" style="1"/>
    <col min="2" max="2" width="17.85546875" style="4" customWidth="1"/>
    <col min="3" max="3" width="9.140625" style="1"/>
    <col min="4" max="4" width="19" style="1" customWidth="1"/>
    <col min="5" max="5" width="13" style="1" customWidth="1"/>
    <col min="6" max="6" width="28.7109375" style="1" customWidth="1"/>
    <col min="7" max="16384" width="9.140625" style="1"/>
  </cols>
  <sheetData>
    <row r="1" spans="1:6" x14ac:dyDescent="0.25">
      <c r="A1" s="1" t="s">
        <v>139</v>
      </c>
    </row>
    <row r="3" spans="1:6" x14ac:dyDescent="0.25">
      <c r="B3" s="5" t="s">
        <v>7</v>
      </c>
      <c r="D3" s="1" t="s">
        <v>122</v>
      </c>
    </row>
    <row r="4" spans="1:6" x14ac:dyDescent="0.25">
      <c r="B4" s="38">
        <v>162726</v>
      </c>
      <c r="D4" s="6" t="s">
        <v>19</v>
      </c>
      <c r="E4" s="6" t="s">
        <v>20</v>
      </c>
    </row>
    <row r="5" spans="1:6" x14ac:dyDescent="0.25">
      <c r="B5" s="38">
        <v>188656</v>
      </c>
      <c r="D5" s="7" t="s">
        <v>17</v>
      </c>
      <c r="E5" s="38">
        <f>MIN(B4:B53)</f>
        <v>123636</v>
      </c>
      <c r="F5" s="2" t="str">
        <f ca="1">_xlfn.FORMULATEXT(E5)</f>
        <v>=MIN(B4:B53)</v>
      </c>
    </row>
    <row r="6" spans="1:6" x14ac:dyDescent="0.25">
      <c r="B6" s="38">
        <v>165547</v>
      </c>
      <c r="D6" s="7" t="s">
        <v>13</v>
      </c>
      <c r="E6" s="6">
        <f>_xlfn.QUARTILE.EXC(B4:B53,1)</f>
        <v>155332</v>
      </c>
      <c r="F6" s="2" t="str">
        <f ca="1">_xlfn.FORMULATEXT(E6)</f>
        <v>=QUARTILE.EXC(B4:B53,1)</v>
      </c>
    </row>
    <row r="7" spans="1:6" x14ac:dyDescent="0.25">
      <c r="B7" s="38">
        <v>175806</v>
      </c>
      <c r="D7" s="7" t="s">
        <v>10</v>
      </c>
      <c r="E7" s="6">
        <f>_xlfn.QUARTILE.EXC(B4:B53,2)</f>
        <v>175144</v>
      </c>
      <c r="F7" s="2" t="str">
        <f ca="1">_xlfn.FORMULATEXT(E7)</f>
        <v>=QUARTILE.EXC(B4:B53,2)</v>
      </c>
    </row>
    <row r="8" spans="1:6" x14ac:dyDescent="0.25">
      <c r="B8" s="38">
        <v>190670</v>
      </c>
      <c r="D8" s="7" t="s">
        <v>14</v>
      </c>
      <c r="E8" s="6">
        <f>_xlfn.QUARTILE.EXC(B4:B53,3)</f>
        <v>193021.5</v>
      </c>
      <c r="F8" s="2" t="str">
        <f ca="1">_xlfn.FORMULATEXT(E8)</f>
        <v>=QUARTILE.EXC(B4:B53,3)</v>
      </c>
    </row>
    <row r="9" spans="1:6" x14ac:dyDescent="0.25">
      <c r="B9" s="38">
        <v>145810</v>
      </c>
      <c r="D9" s="7" t="s">
        <v>18</v>
      </c>
      <c r="E9" s="38">
        <f>MAX(B4:B53)</f>
        <v>214563</v>
      </c>
      <c r="F9" s="2" t="str">
        <f ca="1">_xlfn.FORMULATEXT(E9)</f>
        <v>=MAX(B4:B53)</v>
      </c>
    </row>
    <row r="10" spans="1:6" x14ac:dyDescent="0.25">
      <c r="B10" s="38">
        <v>169682</v>
      </c>
    </row>
    <row r="11" spans="1:6" x14ac:dyDescent="0.25">
      <c r="B11" s="38">
        <v>155044</v>
      </c>
    </row>
    <row r="12" spans="1:6" x14ac:dyDescent="0.25">
      <c r="B12" s="38">
        <v>149304</v>
      </c>
      <c r="D12" s="1" t="s">
        <v>123</v>
      </c>
      <c r="E12" s="1">
        <f>E8-E6</f>
        <v>37689.5</v>
      </c>
      <c r="F12" s="2" t="str">
        <f ca="1">_xlfn.FORMULATEXT(E12)</f>
        <v>=E8-E6</v>
      </c>
    </row>
    <row r="13" spans="1:6" x14ac:dyDescent="0.25">
      <c r="B13" s="38">
        <v>197847</v>
      </c>
    </row>
    <row r="14" spans="1:6" x14ac:dyDescent="0.25">
      <c r="B14" s="38">
        <v>167581</v>
      </c>
      <c r="D14" s="1" t="s">
        <v>124</v>
      </c>
    </row>
    <row r="15" spans="1:6" x14ac:dyDescent="0.25">
      <c r="B15" s="38">
        <v>174482</v>
      </c>
      <c r="D15" s="3" t="s">
        <v>125</v>
      </c>
      <c r="E15" s="1">
        <f>E6-1.5*E12</f>
        <v>98797.75</v>
      </c>
      <c r="F15" s="2" t="str">
        <f ca="1">_xlfn.FORMULATEXT(E15)</f>
        <v>=E6-1.5*E12</v>
      </c>
    </row>
    <row r="16" spans="1:6" x14ac:dyDescent="0.25">
      <c r="B16" s="38">
        <v>158967</v>
      </c>
      <c r="D16" s="3" t="s">
        <v>126</v>
      </c>
      <c r="E16" s="1">
        <f>E8+1.5*E12</f>
        <v>249555.75</v>
      </c>
      <c r="F16" s="2" t="str">
        <f ca="1">_xlfn.FORMULATEXT(E16)</f>
        <v>=E8+1.5*E12</v>
      </c>
    </row>
    <row r="17" spans="2:6" x14ac:dyDescent="0.25">
      <c r="B17" s="38">
        <v>195635</v>
      </c>
    </row>
    <row r="18" spans="2:6" x14ac:dyDescent="0.25">
      <c r="B18" s="38">
        <v>214563</v>
      </c>
      <c r="D18" s="1" t="s">
        <v>127</v>
      </c>
    </row>
    <row r="19" spans="2:6" x14ac:dyDescent="0.25">
      <c r="B19" s="38">
        <v>180784</v>
      </c>
      <c r="D19" s="3" t="s">
        <v>125</v>
      </c>
      <c r="E19" s="1">
        <f>E6-3*E12</f>
        <v>42263.5</v>
      </c>
      <c r="F19" s="2" t="str">
        <f ca="1">_xlfn.FORMULATEXT(E19)</f>
        <v>=E6-3*E12</v>
      </c>
    </row>
    <row r="20" spans="2:6" x14ac:dyDescent="0.25">
      <c r="B20" s="38">
        <v>213945</v>
      </c>
      <c r="D20" s="3" t="s">
        <v>126</v>
      </c>
      <c r="E20" s="1">
        <f>E8+3*E12</f>
        <v>306090</v>
      </c>
      <c r="F20" s="2" t="str">
        <f ca="1">_xlfn.FORMULATEXT(E20)</f>
        <v>=E8+3*E12</v>
      </c>
    </row>
    <row r="21" spans="2:6" x14ac:dyDescent="0.25">
      <c r="B21" s="38">
        <v>172119</v>
      </c>
    </row>
    <row r="22" spans="2:6" x14ac:dyDescent="0.25">
      <c r="B22" s="38">
        <v>149081</v>
      </c>
    </row>
    <row r="23" spans="2:6" x14ac:dyDescent="0.25">
      <c r="B23" s="38">
        <v>176953</v>
      </c>
    </row>
    <row r="24" spans="2:6" x14ac:dyDescent="0.25">
      <c r="B24" s="38">
        <v>206280</v>
      </c>
    </row>
    <row r="25" spans="2:6" x14ac:dyDescent="0.25">
      <c r="B25" s="38">
        <v>171425</v>
      </c>
    </row>
    <row r="26" spans="2:6" x14ac:dyDescent="0.25">
      <c r="B26" s="38">
        <v>133577</v>
      </c>
    </row>
    <row r="27" spans="2:6" x14ac:dyDescent="0.25">
      <c r="B27" s="38">
        <v>140463</v>
      </c>
    </row>
    <row r="28" spans="2:6" x14ac:dyDescent="0.25">
      <c r="B28" s="38">
        <v>200177</v>
      </c>
    </row>
    <row r="29" spans="2:6" x14ac:dyDescent="0.25">
      <c r="B29" s="38">
        <v>145532</v>
      </c>
    </row>
    <row r="30" spans="2:6" x14ac:dyDescent="0.25">
      <c r="B30" s="38">
        <v>176666</v>
      </c>
    </row>
    <row r="31" spans="2:6" x14ac:dyDescent="0.25">
      <c r="B31" s="38">
        <v>182937</v>
      </c>
    </row>
    <row r="32" spans="2:6" x14ac:dyDescent="0.25">
      <c r="B32" s="38">
        <v>151921</v>
      </c>
    </row>
    <row r="33" spans="2:2" x14ac:dyDescent="0.25">
      <c r="B33" s="38">
        <v>198854</v>
      </c>
    </row>
    <row r="34" spans="2:2" x14ac:dyDescent="0.25">
      <c r="B34" s="38">
        <v>177031</v>
      </c>
    </row>
    <row r="35" spans="2:2" x14ac:dyDescent="0.25">
      <c r="B35" s="38">
        <v>162653</v>
      </c>
    </row>
    <row r="36" spans="2:2" x14ac:dyDescent="0.25">
      <c r="B36" s="38">
        <v>207242</v>
      </c>
    </row>
    <row r="37" spans="2:2" x14ac:dyDescent="0.25">
      <c r="B37" s="38">
        <v>155428</v>
      </c>
    </row>
    <row r="38" spans="2:2" x14ac:dyDescent="0.25">
      <c r="B38" s="38">
        <v>137108</v>
      </c>
    </row>
    <row r="39" spans="2:2" x14ac:dyDescent="0.25">
      <c r="B39" s="38">
        <v>163051</v>
      </c>
    </row>
    <row r="40" spans="2:2" x14ac:dyDescent="0.25">
      <c r="B40" s="38">
        <v>206433</v>
      </c>
    </row>
    <row r="41" spans="2:2" x14ac:dyDescent="0.25">
      <c r="B41" s="38">
        <v>131961</v>
      </c>
    </row>
    <row r="42" spans="2:2" x14ac:dyDescent="0.25">
      <c r="B42" s="38">
        <v>192410</v>
      </c>
    </row>
    <row r="43" spans="2:2" x14ac:dyDescent="0.25">
      <c r="B43" s="38">
        <v>179011</v>
      </c>
    </row>
    <row r="44" spans="2:2" x14ac:dyDescent="0.25">
      <c r="B44" s="38">
        <v>161865</v>
      </c>
    </row>
    <row r="45" spans="2:2" x14ac:dyDescent="0.25">
      <c r="B45" s="38">
        <v>181889</v>
      </c>
    </row>
    <row r="46" spans="2:2" x14ac:dyDescent="0.25">
      <c r="B46" s="38">
        <v>194856</v>
      </c>
    </row>
    <row r="47" spans="2:2" x14ac:dyDescent="0.25">
      <c r="B47" s="38">
        <v>189767</v>
      </c>
    </row>
    <row r="48" spans="2:2" x14ac:dyDescent="0.25">
      <c r="B48" s="38">
        <v>200931</v>
      </c>
    </row>
    <row r="49" spans="2:2" x14ac:dyDescent="0.25">
      <c r="B49" s="38">
        <v>169584</v>
      </c>
    </row>
    <row r="50" spans="2:2" x14ac:dyDescent="0.25">
      <c r="B50" s="38">
        <v>203645</v>
      </c>
    </row>
    <row r="51" spans="2:2" x14ac:dyDescent="0.25">
      <c r="B51" s="38">
        <v>123636</v>
      </c>
    </row>
    <row r="52" spans="2:2" x14ac:dyDescent="0.25">
      <c r="B52" s="38">
        <v>152005</v>
      </c>
    </row>
    <row r="53" spans="2:2" x14ac:dyDescent="0.25">
      <c r="B53" s="38">
        <v>188403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F43"/>
  <sheetViews>
    <sheetView workbookViewId="0">
      <selection activeCell="A2" sqref="A2"/>
    </sheetView>
  </sheetViews>
  <sheetFormatPr defaultColWidth="9.140625" defaultRowHeight="15" x14ac:dyDescent="0.25"/>
  <cols>
    <col min="1" max="1" width="9.140625" style="1"/>
    <col min="2" max="2" width="9.140625" style="4"/>
    <col min="3" max="4" width="9.140625" style="1"/>
    <col min="5" max="5" width="20.28515625" style="1" customWidth="1"/>
    <col min="6" max="6" width="18.140625" style="1" customWidth="1"/>
    <col min="7" max="16384" width="9.140625" style="1"/>
  </cols>
  <sheetData>
    <row r="1" spans="1:6" x14ac:dyDescent="0.25">
      <c r="A1" s="1" t="s">
        <v>140</v>
      </c>
    </row>
    <row r="2" spans="1:6" ht="15.75" thickBot="1" x14ac:dyDescent="0.3"/>
    <row r="3" spans="1:6" x14ac:dyDescent="0.25">
      <c r="B3" s="8" t="s">
        <v>7</v>
      </c>
      <c r="E3" s="37" t="s">
        <v>22</v>
      </c>
      <c r="F3" s="37"/>
    </row>
    <row r="4" spans="1:6" x14ac:dyDescent="0.25">
      <c r="B4" s="6">
        <v>1.57</v>
      </c>
    </row>
    <row r="5" spans="1:6" x14ac:dyDescent="0.25">
      <c r="B5" s="6">
        <v>1.0900000000000001</v>
      </c>
      <c r="E5" s="1" t="s">
        <v>8</v>
      </c>
      <c r="F5" s="1">
        <v>1.524</v>
      </c>
    </row>
    <row r="6" spans="1:6" x14ac:dyDescent="0.25">
      <c r="B6" s="6">
        <v>1.1299999999999999</v>
      </c>
      <c r="E6" s="1" t="s">
        <v>23</v>
      </c>
      <c r="F6" s="1">
        <v>0.12191621755354817</v>
      </c>
    </row>
    <row r="7" spans="1:6" x14ac:dyDescent="0.25">
      <c r="B7" s="6">
        <v>1.49</v>
      </c>
      <c r="E7" s="1" t="s">
        <v>10</v>
      </c>
      <c r="F7" s="1">
        <v>1.395</v>
      </c>
    </row>
    <row r="8" spans="1:6" x14ac:dyDescent="0.25">
      <c r="B8" s="6">
        <v>0.98</v>
      </c>
      <c r="E8" s="1" t="s">
        <v>9</v>
      </c>
      <c r="F8" s="1">
        <v>0.76</v>
      </c>
    </row>
    <row r="9" spans="1:6" x14ac:dyDescent="0.25">
      <c r="B9" s="6">
        <v>0.76</v>
      </c>
      <c r="E9" s="1" t="s">
        <v>24</v>
      </c>
      <c r="F9" s="1">
        <v>0.77106586236362684</v>
      </c>
    </row>
    <row r="10" spans="1:6" x14ac:dyDescent="0.25">
      <c r="B10" s="6">
        <v>1.4</v>
      </c>
      <c r="E10" s="1" t="s">
        <v>25</v>
      </c>
      <c r="F10" s="1">
        <v>0.59454256410256356</v>
      </c>
    </row>
    <row r="11" spans="1:6" x14ac:dyDescent="0.25">
      <c r="B11" s="6">
        <v>0.76</v>
      </c>
      <c r="E11" s="1" t="s">
        <v>26</v>
      </c>
      <c r="F11" s="1">
        <v>8.7999796408354598</v>
      </c>
    </row>
    <row r="12" spans="1:6" x14ac:dyDescent="0.25">
      <c r="B12" s="6">
        <v>1.38</v>
      </c>
      <c r="E12" s="1" t="s">
        <v>27</v>
      </c>
      <c r="F12" s="1">
        <v>2.3368695663254964</v>
      </c>
    </row>
    <row r="13" spans="1:6" x14ac:dyDescent="0.25">
      <c r="B13" s="6">
        <v>1.29</v>
      </c>
      <c r="E13" s="1" t="s">
        <v>28</v>
      </c>
      <c r="F13" s="1">
        <v>4.6199999999999992</v>
      </c>
    </row>
    <row r="14" spans="1:6" x14ac:dyDescent="0.25">
      <c r="B14" s="6">
        <v>1.59</v>
      </c>
      <c r="E14" s="1" t="s">
        <v>17</v>
      </c>
      <c r="F14" s="1">
        <v>0.27</v>
      </c>
    </row>
    <row r="15" spans="1:6" x14ac:dyDescent="0.25">
      <c r="B15" s="6">
        <v>1.73</v>
      </c>
      <c r="E15" s="1" t="s">
        <v>18</v>
      </c>
      <c r="F15" s="1">
        <v>4.8899999999999997</v>
      </c>
    </row>
    <row r="16" spans="1:6" x14ac:dyDescent="0.25">
      <c r="B16" s="6">
        <v>2.31</v>
      </c>
      <c r="E16" s="1" t="s">
        <v>29</v>
      </c>
      <c r="F16" s="1">
        <v>60.96</v>
      </c>
    </row>
    <row r="17" spans="2:6" ht="15.75" thickBot="1" x14ac:dyDescent="0.3">
      <c r="B17" s="6">
        <v>1.23</v>
      </c>
      <c r="E17" s="10" t="s">
        <v>30</v>
      </c>
      <c r="F17" s="10">
        <v>40</v>
      </c>
    </row>
    <row r="18" spans="2:6" x14ac:dyDescent="0.25">
      <c r="B18" s="6">
        <v>1.89</v>
      </c>
    </row>
    <row r="19" spans="2:6" x14ac:dyDescent="0.25">
      <c r="B19" s="6">
        <v>1.54</v>
      </c>
    </row>
    <row r="20" spans="2:6" x14ac:dyDescent="0.25">
      <c r="B20" s="6">
        <v>1.97</v>
      </c>
    </row>
    <row r="21" spans="2:6" x14ac:dyDescent="0.25">
      <c r="B21" s="6">
        <v>1.26</v>
      </c>
    </row>
    <row r="22" spans="2:6" x14ac:dyDescent="0.25">
      <c r="B22" s="6">
        <v>0.27</v>
      </c>
    </row>
    <row r="23" spans="2:6" x14ac:dyDescent="0.25">
      <c r="B23" s="6">
        <v>0.79</v>
      </c>
    </row>
    <row r="24" spans="2:6" x14ac:dyDescent="0.25">
      <c r="B24" s="6">
        <v>1.23</v>
      </c>
    </row>
    <row r="25" spans="2:6" x14ac:dyDescent="0.25">
      <c r="B25" s="6">
        <v>1.56</v>
      </c>
    </row>
    <row r="26" spans="2:6" x14ac:dyDescent="0.25">
      <c r="B26" s="6">
        <v>0.89</v>
      </c>
    </row>
    <row r="27" spans="2:6" x14ac:dyDescent="0.25">
      <c r="B27" s="6">
        <v>1.78</v>
      </c>
    </row>
    <row r="28" spans="2:6" x14ac:dyDescent="0.25">
      <c r="B28" s="6">
        <v>1.52</v>
      </c>
    </row>
    <row r="29" spans="2:6" x14ac:dyDescent="0.25">
      <c r="B29" s="6">
        <v>1.07</v>
      </c>
    </row>
    <row r="30" spans="2:6" x14ac:dyDescent="0.25">
      <c r="B30" s="6">
        <v>0.92</v>
      </c>
    </row>
    <row r="31" spans="2:6" x14ac:dyDescent="0.25">
      <c r="B31" s="6">
        <v>1.38</v>
      </c>
    </row>
    <row r="32" spans="2:6" x14ac:dyDescent="0.25">
      <c r="B32" s="6">
        <v>1.56</v>
      </c>
    </row>
    <row r="33" spans="2:2" x14ac:dyDescent="0.25">
      <c r="B33" s="6">
        <v>1.98</v>
      </c>
    </row>
    <row r="34" spans="2:2" x14ac:dyDescent="0.25">
      <c r="B34" s="6">
        <v>1.34</v>
      </c>
    </row>
    <row r="35" spans="2:2" x14ac:dyDescent="0.25">
      <c r="B35" s="6">
        <v>4.8899999999999997</v>
      </c>
    </row>
    <row r="36" spans="2:2" x14ac:dyDescent="0.25">
      <c r="B36" s="6">
        <v>1.39</v>
      </c>
    </row>
    <row r="37" spans="2:2" x14ac:dyDescent="0.25">
      <c r="B37" s="6">
        <v>1.76</v>
      </c>
    </row>
    <row r="38" spans="2:2" x14ac:dyDescent="0.25">
      <c r="B38" s="6">
        <v>0.71</v>
      </c>
    </row>
    <row r="39" spans="2:2" x14ac:dyDescent="0.25">
      <c r="B39" s="6">
        <v>2.46</v>
      </c>
    </row>
    <row r="40" spans="2:2" x14ac:dyDescent="0.25">
      <c r="B40" s="6">
        <v>0.89</v>
      </c>
    </row>
    <row r="41" spans="2:2" x14ac:dyDescent="0.25">
      <c r="B41" s="6">
        <v>2.0099999999999998</v>
      </c>
    </row>
    <row r="42" spans="2:2" x14ac:dyDescent="0.25">
      <c r="B42" s="6">
        <v>3.21</v>
      </c>
    </row>
    <row r="43" spans="2:2" x14ac:dyDescent="0.25">
      <c r="B43" s="6">
        <v>1.98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F53"/>
  <sheetViews>
    <sheetView workbookViewId="0">
      <selection activeCell="F32" sqref="F32"/>
    </sheetView>
  </sheetViews>
  <sheetFormatPr defaultColWidth="9.140625" defaultRowHeight="15" x14ac:dyDescent="0.25"/>
  <cols>
    <col min="1" max="1" width="9.140625" style="1"/>
    <col min="2" max="2" width="12.140625" style="1" customWidth="1"/>
    <col min="3" max="3" width="9" style="1" customWidth="1"/>
    <col min="4" max="4" width="9.140625" style="1"/>
    <col min="5" max="5" width="17.42578125" style="1" customWidth="1"/>
    <col min="6" max="6" width="23.42578125" style="1" customWidth="1"/>
    <col min="7" max="16384" width="9.140625" style="1"/>
  </cols>
  <sheetData>
    <row r="1" spans="1:6" x14ac:dyDescent="0.25">
      <c r="A1" s="1" t="s">
        <v>141</v>
      </c>
    </row>
    <row r="2" spans="1:6" ht="15.75" thickBot="1" x14ac:dyDescent="0.3"/>
    <row r="3" spans="1:6" x14ac:dyDescent="0.25">
      <c r="B3" s="8" t="s">
        <v>7</v>
      </c>
      <c r="E3" s="37" t="s">
        <v>22</v>
      </c>
      <c r="F3" s="37"/>
    </row>
    <row r="4" spans="1:6" x14ac:dyDescent="0.25">
      <c r="B4" s="38">
        <v>162726</v>
      </c>
    </row>
    <row r="5" spans="1:6" x14ac:dyDescent="0.25">
      <c r="B5" s="38">
        <v>188656</v>
      </c>
      <c r="E5" s="1" t="s">
        <v>8</v>
      </c>
      <c r="F5" s="1">
        <v>173838.86</v>
      </c>
    </row>
    <row r="6" spans="1:6" x14ac:dyDescent="0.25">
      <c r="B6" s="38">
        <v>165547</v>
      </c>
      <c r="E6" s="1" t="s">
        <v>23</v>
      </c>
      <c r="F6" s="1">
        <v>3269.6368351053238</v>
      </c>
    </row>
    <row r="7" spans="1:6" x14ac:dyDescent="0.25">
      <c r="B7" s="38">
        <v>175806</v>
      </c>
      <c r="E7" s="1" t="s">
        <v>10</v>
      </c>
      <c r="F7" s="1">
        <v>175144</v>
      </c>
    </row>
    <row r="8" spans="1:6" x14ac:dyDescent="0.25">
      <c r="B8" s="38">
        <v>190670</v>
      </c>
      <c r="E8" s="1" t="s">
        <v>9</v>
      </c>
      <c r="F8" s="1" t="e">
        <v>#N/A</v>
      </c>
    </row>
    <row r="9" spans="1:6" x14ac:dyDescent="0.25">
      <c r="B9" s="38">
        <v>145810</v>
      </c>
      <c r="E9" s="1" t="s">
        <v>24</v>
      </c>
      <c r="F9" s="1">
        <v>23119.823781202962</v>
      </c>
    </row>
    <row r="10" spans="1:6" x14ac:dyDescent="0.25">
      <c r="B10" s="38">
        <v>169682</v>
      </c>
      <c r="E10" s="1" t="s">
        <v>25</v>
      </c>
      <c r="F10" s="1">
        <v>534526251.67387795</v>
      </c>
    </row>
    <row r="11" spans="1:6" x14ac:dyDescent="0.25">
      <c r="B11" s="38">
        <v>155044</v>
      </c>
      <c r="E11" s="1" t="s">
        <v>26</v>
      </c>
      <c r="F11" s="1">
        <v>-0.7645823754974268</v>
      </c>
    </row>
    <row r="12" spans="1:6" x14ac:dyDescent="0.25">
      <c r="B12" s="38">
        <v>149304</v>
      </c>
      <c r="E12" s="1" t="s">
        <v>27</v>
      </c>
      <c r="F12" s="1">
        <v>-0.16375988466333247</v>
      </c>
    </row>
    <row r="13" spans="1:6" x14ac:dyDescent="0.25">
      <c r="B13" s="38">
        <v>197847</v>
      </c>
      <c r="E13" s="1" t="s">
        <v>28</v>
      </c>
      <c r="F13" s="1">
        <v>90927</v>
      </c>
    </row>
    <row r="14" spans="1:6" x14ac:dyDescent="0.25">
      <c r="B14" s="38">
        <v>167581</v>
      </c>
      <c r="E14" s="1" t="s">
        <v>17</v>
      </c>
      <c r="F14" s="1">
        <v>123636</v>
      </c>
    </row>
    <row r="15" spans="1:6" x14ac:dyDescent="0.25">
      <c r="B15" s="38">
        <v>174482</v>
      </c>
      <c r="E15" s="1" t="s">
        <v>18</v>
      </c>
      <c r="F15" s="1">
        <v>214563</v>
      </c>
    </row>
    <row r="16" spans="1:6" x14ac:dyDescent="0.25">
      <c r="B16" s="38">
        <v>158967</v>
      </c>
      <c r="E16" s="1" t="s">
        <v>29</v>
      </c>
      <c r="F16" s="1">
        <v>8691943</v>
      </c>
    </row>
    <row r="17" spans="2:6" ht="15.75" thickBot="1" x14ac:dyDescent="0.3">
      <c r="B17" s="38">
        <v>195635</v>
      </c>
      <c r="E17" s="10" t="s">
        <v>30</v>
      </c>
      <c r="F17" s="10">
        <v>50</v>
      </c>
    </row>
    <row r="18" spans="2:6" x14ac:dyDescent="0.25">
      <c r="B18" s="38">
        <v>214563</v>
      </c>
    </row>
    <row r="19" spans="2:6" x14ac:dyDescent="0.25">
      <c r="B19" s="38">
        <v>180784</v>
      </c>
    </row>
    <row r="20" spans="2:6" x14ac:dyDescent="0.25">
      <c r="B20" s="38">
        <v>213945</v>
      </c>
    </row>
    <row r="21" spans="2:6" x14ac:dyDescent="0.25">
      <c r="B21" s="38">
        <v>172119</v>
      </c>
    </row>
    <row r="22" spans="2:6" x14ac:dyDescent="0.25">
      <c r="B22" s="38">
        <v>149081</v>
      </c>
    </row>
    <row r="23" spans="2:6" x14ac:dyDescent="0.25">
      <c r="B23" s="38">
        <v>176953</v>
      </c>
    </row>
    <row r="24" spans="2:6" x14ac:dyDescent="0.25">
      <c r="B24" s="38">
        <v>206280</v>
      </c>
    </row>
    <row r="25" spans="2:6" x14ac:dyDescent="0.25">
      <c r="B25" s="38">
        <v>171425</v>
      </c>
    </row>
    <row r="26" spans="2:6" x14ac:dyDescent="0.25">
      <c r="B26" s="38">
        <v>133577</v>
      </c>
    </row>
    <row r="27" spans="2:6" x14ac:dyDescent="0.25">
      <c r="B27" s="38">
        <v>140463</v>
      </c>
    </row>
    <row r="28" spans="2:6" x14ac:dyDescent="0.25">
      <c r="B28" s="38">
        <v>200177</v>
      </c>
    </row>
    <row r="29" spans="2:6" x14ac:dyDescent="0.25">
      <c r="B29" s="38">
        <v>145532</v>
      </c>
    </row>
    <row r="30" spans="2:6" x14ac:dyDescent="0.25">
      <c r="B30" s="38">
        <v>176666</v>
      </c>
    </row>
    <row r="31" spans="2:6" x14ac:dyDescent="0.25">
      <c r="B31" s="38">
        <v>182937</v>
      </c>
    </row>
    <row r="32" spans="2:6" x14ac:dyDescent="0.25">
      <c r="B32" s="38">
        <v>151921</v>
      </c>
    </row>
    <row r="33" spans="2:2" x14ac:dyDescent="0.25">
      <c r="B33" s="38">
        <v>198854</v>
      </c>
    </row>
    <row r="34" spans="2:2" x14ac:dyDescent="0.25">
      <c r="B34" s="38">
        <v>177031</v>
      </c>
    </row>
    <row r="35" spans="2:2" x14ac:dyDescent="0.25">
      <c r="B35" s="38">
        <v>162653</v>
      </c>
    </row>
    <row r="36" spans="2:2" x14ac:dyDescent="0.25">
      <c r="B36" s="38">
        <v>207242</v>
      </c>
    </row>
    <row r="37" spans="2:2" x14ac:dyDescent="0.25">
      <c r="B37" s="38">
        <v>155428</v>
      </c>
    </row>
    <row r="38" spans="2:2" x14ac:dyDescent="0.25">
      <c r="B38" s="38">
        <v>137108</v>
      </c>
    </row>
    <row r="39" spans="2:2" x14ac:dyDescent="0.25">
      <c r="B39" s="38">
        <v>163051</v>
      </c>
    </row>
    <row r="40" spans="2:2" x14ac:dyDescent="0.25">
      <c r="B40" s="38">
        <v>206433</v>
      </c>
    </row>
    <row r="41" spans="2:2" x14ac:dyDescent="0.25">
      <c r="B41" s="38">
        <v>131961</v>
      </c>
    </row>
    <row r="42" spans="2:2" x14ac:dyDescent="0.25">
      <c r="B42" s="38">
        <v>192410</v>
      </c>
    </row>
    <row r="43" spans="2:2" x14ac:dyDescent="0.25">
      <c r="B43" s="38">
        <v>179011</v>
      </c>
    </row>
    <row r="44" spans="2:2" x14ac:dyDescent="0.25">
      <c r="B44" s="38">
        <v>161865</v>
      </c>
    </row>
    <row r="45" spans="2:2" x14ac:dyDescent="0.25">
      <c r="B45" s="38">
        <v>181889</v>
      </c>
    </row>
    <row r="46" spans="2:2" x14ac:dyDescent="0.25">
      <c r="B46" s="38">
        <v>194856</v>
      </c>
    </row>
    <row r="47" spans="2:2" x14ac:dyDescent="0.25">
      <c r="B47" s="38">
        <v>189767</v>
      </c>
    </row>
    <row r="48" spans="2:2" x14ac:dyDescent="0.25">
      <c r="B48" s="38">
        <v>200931</v>
      </c>
    </row>
    <row r="49" spans="2:2" x14ac:dyDescent="0.25">
      <c r="B49" s="38">
        <v>169584</v>
      </c>
    </row>
    <row r="50" spans="2:2" x14ac:dyDescent="0.25">
      <c r="B50" s="38">
        <v>203645</v>
      </c>
    </row>
    <row r="51" spans="2:2" x14ac:dyDescent="0.25">
      <c r="B51" s="38">
        <v>123636</v>
      </c>
    </row>
    <row r="52" spans="2:2" x14ac:dyDescent="0.25">
      <c r="B52" s="38">
        <v>152005</v>
      </c>
    </row>
    <row r="53" spans="2:2" x14ac:dyDescent="0.25">
      <c r="B53" s="38">
        <v>188403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21"/>
  <sheetViews>
    <sheetView workbookViewId="0">
      <selection activeCell="D20" sqref="D20"/>
    </sheetView>
  </sheetViews>
  <sheetFormatPr defaultColWidth="13.85546875" defaultRowHeight="15" x14ac:dyDescent="0.25"/>
  <cols>
    <col min="1" max="3" width="13.85546875" style="1"/>
    <col min="4" max="4" width="18.42578125" style="1" customWidth="1"/>
    <col min="5" max="16384" width="13.85546875" style="1"/>
  </cols>
  <sheetData>
    <row r="1" spans="1:2" x14ac:dyDescent="0.25">
      <c r="A1" s="1" t="s">
        <v>105</v>
      </c>
    </row>
    <row r="4" spans="1:2" x14ac:dyDescent="0.25">
      <c r="B4" s="8" t="s">
        <v>38</v>
      </c>
    </row>
    <row r="5" spans="1:2" x14ac:dyDescent="0.25">
      <c r="B5" s="6">
        <v>115</v>
      </c>
    </row>
    <row r="6" spans="1:2" x14ac:dyDescent="0.25">
      <c r="B6" s="6">
        <v>89</v>
      </c>
    </row>
    <row r="7" spans="1:2" x14ac:dyDescent="0.25">
      <c r="B7" s="6">
        <v>94</v>
      </c>
    </row>
    <row r="8" spans="1:2" x14ac:dyDescent="0.25">
      <c r="B8" s="6">
        <v>107</v>
      </c>
    </row>
    <row r="9" spans="1:2" x14ac:dyDescent="0.25">
      <c r="B9" s="6">
        <v>98</v>
      </c>
    </row>
    <row r="10" spans="1:2" x14ac:dyDescent="0.25">
      <c r="B10" s="6">
        <v>87</v>
      </c>
    </row>
    <row r="11" spans="1:2" x14ac:dyDescent="0.25">
      <c r="B11" s="6">
        <v>99</v>
      </c>
    </row>
    <row r="12" spans="1:2" x14ac:dyDescent="0.25">
      <c r="B12" s="6">
        <v>120</v>
      </c>
    </row>
    <row r="13" spans="1:2" x14ac:dyDescent="0.25">
      <c r="B13" s="6">
        <v>100</v>
      </c>
    </row>
    <row r="14" spans="1:2" x14ac:dyDescent="0.25">
      <c r="B14" s="6">
        <v>94</v>
      </c>
    </row>
    <row r="15" spans="1:2" x14ac:dyDescent="0.25">
      <c r="B15" s="6">
        <v>100</v>
      </c>
    </row>
    <row r="16" spans="1:2" x14ac:dyDescent="0.25">
      <c r="B16" s="6">
        <v>99</v>
      </c>
    </row>
    <row r="18" spans="2:4" x14ac:dyDescent="0.25">
      <c r="B18" s="3" t="s">
        <v>2</v>
      </c>
      <c r="C18" s="1">
        <f>AVERAGE(B5:B16)</f>
        <v>100.16666666666667</v>
      </c>
      <c r="D18" s="2" t="str">
        <f ca="1">_xlfn.FORMULATEXT(C18)</f>
        <v>=AVERAGE(B5:B16)</v>
      </c>
    </row>
    <row r="19" spans="2:4" x14ac:dyDescent="0.25">
      <c r="B19" s="3" t="s">
        <v>3</v>
      </c>
      <c r="C19" s="1">
        <f>MEDIAN(B5:B16)</f>
        <v>99</v>
      </c>
      <c r="D19" s="2" t="str">
        <f ca="1">_xlfn.FORMULATEXT(C19)</f>
        <v>=MEDIAN(B5:B16)</v>
      </c>
    </row>
    <row r="21" spans="2:4" x14ac:dyDescent="0.25">
      <c r="B21" s="1" t="s">
        <v>37</v>
      </c>
    </row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G16"/>
  <sheetViews>
    <sheetView workbookViewId="0">
      <selection activeCell="D17" sqref="D17"/>
    </sheetView>
  </sheetViews>
  <sheetFormatPr defaultColWidth="9.140625" defaultRowHeight="15" x14ac:dyDescent="0.25"/>
  <cols>
    <col min="1" max="1" width="15.140625" style="1" customWidth="1"/>
    <col min="2" max="2" width="21.140625" style="1" customWidth="1"/>
    <col min="3" max="3" width="9.140625" style="1"/>
    <col min="4" max="4" width="21.140625" style="1" customWidth="1"/>
    <col min="5" max="16384" width="9.140625" style="1"/>
  </cols>
  <sheetData>
    <row r="1" spans="1:7" x14ac:dyDescent="0.25">
      <c r="A1" s="1" t="s">
        <v>152</v>
      </c>
    </row>
    <row r="3" spans="1:7" x14ac:dyDescent="0.25">
      <c r="B3" s="8" t="s">
        <v>149</v>
      </c>
      <c r="C3" s="8" t="s">
        <v>150</v>
      </c>
      <c r="D3" s="8" t="s">
        <v>145</v>
      </c>
      <c r="E3" s="6"/>
      <c r="F3" s="8" t="s">
        <v>151</v>
      </c>
      <c r="G3" s="7"/>
    </row>
    <row r="4" spans="1:7" x14ac:dyDescent="0.25">
      <c r="B4" s="6">
        <v>0</v>
      </c>
      <c r="C4" s="6">
        <v>4</v>
      </c>
      <c r="D4" s="6">
        <f t="shared" ref="D4:D9" si="0">B4*C4</f>
        <v>0</v>
      </c>
      <c r="E4" s="2" t="str">
        <f ca="1">_xlfn.FORMULATEXT(D4)</f>
        <v>=B4*C4</v>
      </c>
      <c r="F4" s="6">
        <f t="shared" ref="F4:F9" si="1">D4*B4</f>
        <v>0</v>
      </c>
      <c r="G4" s="2" t="str">
        <f ca="1">_xlfn.FORMULATEXT(F4)</f>
        <v>=D4*B4</v>
      </c>
    </row>
    <row r="5" spans="1:7" x14ac:dyDescent="0.25">
      <c r="B5" s="6">
        <v>2</v>
      </c>
      <c r="C5" s="6">
        <v>8</v>
      </c>
      <c r="D5" s="6">
        <f t="shared" si="0"/>
        <v>16</v>
      </c>
      <c r="E5" s="6"/>
      <c r="F5" s="6">
        <f t="shared" si="1"/>
        <v>32</v>
      </c>
      <c r="G5" s="7"/>
    </row>
    <row r="6" spans="1:7" x14ac:dyDescent="0.25">
      <c r="B6" s="6">
        <v>3</v>
      </c>
      <c r="C6" s="6">
        <v>12</v>
      </c>
      <c r="D6" s="6">
        <f t="shared" si="0"/>
        <v>36</v>
      </c>
      <c r="E6" s="6"/>
      <c r="F6" s="6">
        <f t="shared" si="1"/>
        <v>108</v>
      </c>
      <c r="G6" s="7"/>
    </row>
    <row r="7" spans="1:7" x14ac:dyDescent="0.25">
      <c r="B7" s="6">
        <v>5</v>
      </c>
      <c r="C7" s="6">
        <v>4</v>
      </c>
      <c r="D7" s="6">
        <f t="shared" si="0"/>
        <v>20</v>
      </c>
      <c r="E7" s="6"/>
      <c r="F7" s="6">
        <f t="shared" si="1"/>
        <v>100</v>
      </c>
      <c r="G7" s="7"/>
    </row>
    <row r="8" spans="1:7" x14ac:dyDescent="0.25">
      <c r="B8" s="6">
        <v>6</v>
      </c>
      <c r="C8" s="6">
        <v>2</v>
      </c>
      <c r="D8" s="6">
        <f t="shared" si="0"/>
        <v>12</v>
      </c>
      <c r="E8" s="6"/>
      <c r="F8" s="6">
        <f t="shared" si="1"/>
        <v>72</v>
      </c>
      <c r="G8" s="7"/>
    </row>
    <row r="9" spans="1:7" x14ac:dyDescent="0.25">
      <c r="B9" s="6">
        <v>8</v>
      </c>
      <c r="C9" s="6">
        <v>1</v>
      </c>
      <c r="D9" s="6">
        <f t="shared" si="0"/>
        <v>8</v>
      </c>
      <c r="E9" s="6"/>
      <c r="F9" s="6">
        <f t="shared" si="1"/>
        <v>64</v>
      </c>
      <c r="G9" s="7"/>
    </row>
    <row r="11" spans="1:7" x14ac:dyDescent="0.25">
      <c r="B11" s="3" t="s">
        <v>146</v>
      </c>
      <c r="C11" s="1">
        <f>SUM(C4:C9)</f>
        <v>31</v>
      </c>
      <c r="D11" s="2" t="str">
        <f ca="1">_xlfn.FORMULATEXT(C11)</f>
        <v>=SUM(C4:C9)</v>
      </c>
    </row>
    <row r="12" spans="1:7" x14ac:dyDescent="0.25">
      <c r="B12" s="3" t="s">
        <v>147</v>
      </c>
      <c r="C12" s="1">
        <f>SUM(D4:D9)</f>
        <v>92</v>
      </c>
      <c r="D12" s="2" t="str">
        <f ca="1">_xlfn.FORMULATEXT(C12)</f>
        <v>=SUM(D4:D9)</v>
      </c>
    </row>
    <row r="13" spans="1:7" x14ac:dyDescent="0.25">
      <c r="B13" s="3" t="s">
        <v>148</v>
      </c>
      <c r="C13" s="1">
        <f>SUM(F4:F9)</f>
        <v>376</v>
      </c>
      <c r="D13" s="2" t="str">
        <f ca="1">_xlfn.FORMULATEXT(C13)</f>
        <v>=SUM(F4:F9)</v>
      </c>
    </row>
    <row r="15" spans="1:7" x14ac:dyDescent="0.25">
      <c r="B15" s="3" t="s">
        <v>4</v>
      </c>
      <c r="C15" s="1">
        <f>C12/C11</f>
        <v>2.967741935483871</v>
      </c>
      <c r="D15" s="2" t="str">
        <f ca="1">_xlfn.FORMULATEXT(C15)</f>
        <v>=C12/C11</v>
      </c>
    </row>
    <row r="16" spans="1:7" x14ac:dyDescent="0.25">
      <c r="B16" s="3" t="s">
        <v>47</v>
      </c>
      <c r="C16" s="1">
        <f>SQRT(C13/C11-C15^2)</f>
        <v>1.8225092763645849</v>
      </c>
      <c r="D16" s="2" t="str">
        <f ca="1">_xlfn.FORMULATEXT(C16)</f>
        <v>=SQRT(C13/C11-C15^2)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K19"/>
  <sheetViews>
    <sheetView workbookViewId="0">
      <selection activeCell="K11" sqref="K11"/>
    </sheetView>
  </sheetViews>
  <sheetFormatPr defaultColWidth="9.140625" defaultRowHeight="15" x14ac:dyDescent="0.25"/>
  <cols>
    <col min="1" max="1" width="14.7109375" style="1" customWidth="1"/>
    <col min="2" max="2" width="19.85546875" style="1" customWidth="1"/>
    <col min="3" max="3" width="9.140625" style="1"/>
    <col min="4" max="4" width="20.42578125" style="1" customWidth="1"/>
    <col min="5" max="6" width="9.140625" style="1"/>
    <col min="7" max="7" width="12.28515625" style="1" customWidth="1"/>
    <col min="8" max="16384" width="9.140625" style="1"/>
  </cols>
  <sheetData>
    <row r="1" spans="1:11" x14ac:dyDescent="0.25">
      <c r="A1" s="1" t="s">
        <v>153</v>
      </c>
    </row>
    <row r="3" spans="1:11" x14ac:dyDescent="0.25">
      <c r="B3" s="6" t="s">
        <v>154</v>
      </c>
      <c r="C3" s="6" t="s">
        <v>150</v>
      </c>
      <c r="D3" s="6" t="s">
        <v>143</v>
      </c>
      <c r="E3" s="6" t="s">
        <v>144</v>
      </c>
      <c r="F3" s="6" t="s">
        <v>7</v>
      </c>
      <c r="G3" s="4"/>
      <c r="H3" s="6" t="s">
        <v>145</v>
      </c>
      <c r="I3" s="4"/>
      <c r="J3" s="6" t="s">
        <v>151</v>
      </c>
    </row>
    <row r="4" spans="1:11" x14ac:dyDescent="0.25">
      <c r="B4" s="6" t="s">
        <v>155</v>
      </c>
      <c r="C4" s="6">
        <v>9</v>
      </c>
      <c r="D4" s="6">
        <v>56.5</v>
      </c>
      <c r="E4" s="6">
        <v>59.5</v>
      </c>
      <c r="F4" s="6">
        <f t="shared" ref="F4:F10" si="0">(D4+E4)/2</f>
        <v>58</v>
      </c>
      <c r="G4" s="2" t="str">
        <f ca="1">_xlfn.FORMULATEXT(F4)</f>
        <v>=(D4+E4)/2</v>
      </c>
      <c r="H4" s="6">
        <f t="shared" ref="H4:H10" si="1">C4*F4</f>
        <v>522</v>
      </c>
      <c r="I4" s="2" t="str">
        <f ca="1">_xlfn.FORMULATEXT(H4)</f>
        <v>=C4*F4</v>
      </c>
      <c r="J4" s="6">
        <f t="shared" ref="J4:J10" si="2">H4*F4</f>
        <v>30276</v>
      </c>
      <c r="K4" s="2" t="str">
        <f ca="1">_xlfn.FORMULATEXT(J4)</f>
        <v>=H4*F4</v>
      </c>
    </row>
    <row r="5" spans="1:11" x14ac:dyDescent="0.25">
      <c r="B5" s="6" t="s">
        <v>156</v>
      </c>
      <c r="C5" s="6">
        <v>10</v>
      </c>
      <c r="D5" s="6">
        <v>59.5</v>
      </c>
      <c r="E5" s="6">
        <v>62.5</v>
      </c>
      <c r="F5" s="6">
        <f t="shared" si="0"/>
        <v>61</v>
      </c>
      <c r="G5" s="4"/>
      <c r="H5" s="6">
        <f t="shared" si="1"/>
        <v>610</v>
      </c>
      <c r="I5" s="4"/>
      <c r="J5" s="6">
        <f t="shared" si="2"/>
        <v>37210</v>
      </c>
    </row>
    <row r="6" spans="1:11" x14ac:dyDescent="0.25">
      <c r="B6" s="6" t="s">
        <v>157</v>
      </c>
      <c r="C6" s="6">
        <v>18</v>
      </c>
      <c r="D6" s="6">
        <v>62.5</v>
      </c>
      <c r="E6" s="6">
        <v>65.5</v>
      </c>
      <c r="F6" s="6">
        <f t="shared" si="0"/>
        <v>64</v>
      </c>
      <c r="G6" s="4"/>
      <c r="H6" s="6">
        <f t="shared" si="1"/>
        <v>1152</v>
      </c>
      <c r="I6" s="4"/>
      <c r="J6" s="6">
        <f t="shared" si="2"/>
        <v>73728</v>
      </c>
    </row>
    <row r="7" spans="1:11" x14ac:dyDescent="0.25">
      <c r="B7" s="6" t="s">
        <v>158</v>
      </c>
      <c r="C7" s="6">
        <v>42</v>
      </c>
      <c r="D7" s="6">
        <v>65.5</v>
      </c>
      <c r="E7" s="6">
        <v>68.5</v>
      </c>
      <c r="F7" s="6">
        <f t="shared" si="0"/>
        <v>67</v>
      </c>
      <c r="G7" s="4"/>
      <c r="H7" s="6">
        <f t="shared" si="1"/>
        <v>2814</v>
      </c>
      <c r="I7" s="4"/>
      <c r="J7" s="6">
        <f t="shared" si="2"/>
        <v>188538</v>
      </c>
    </row>
    <row r="8" spans="1:11" x14ac:dyDescent="0.25">
      <c r="B8" s="6" t="s">
        <v>159</v>
      </c>
      <c r="C8" s="6">
        <v>27</v>
      </c>
      <c r="D8" s="6">
        <v>68.5</v>
      </c>
      <c r="E8" s="6">
        <v>71.5</v>
      </c>
      <c r="F8" s="6">
        <f t="shared" si="0"/>
        <v>70</v>
      </c>
      <c r="G8" s="4"/>
      <c r="H8" s="6">
        <f t="shared" si="1"/>
        <v>1890</v>
      </c>
      <c r="I8" s="4"/>
      <c r="J8" s="6">
        <f t="shared" si="2"/>
        <v>132300</v>
      </c>
    </row>
    <row r="9" spans="1:11" x14ac:dyDescent="0.25">
      <c r="B9" s="6" t="s">
        <v>160</v>
      </c>
      <c r="C9" s="6">
        <v>11</v>
      </c>
      <c r="D9" s="6">
        <v>71.5</v>
      </c>
      <c r="E9" s="6">
        <v>74.5</v>
      </c>
      <c r="F9" s="6">
        <f t="shared" si="0"/>
        <v>73</v>
      </c>
      <c r="G9" s="4"/>
      <c r="H9" s="6">
        <f t="shared" si="1"/>
        <v>803</v>
      </c>
      <c r="I9" s="4"/>
      <c r="J9" s="6">
        <f t="shared" si="2"/>
        <v>58619</v>
      </c>
    </row>
    <row r="10" spans="1:11" x14ac:dyDescent="0.25">
      <c r="B10" s="6" t="s">
        <v>161</v>
      </c>
      <c r="C10" s="6">
        <v>5</v>
      </c>
      <c r="D10" s="6">
        <v>74.5</v>
      </c>
      <c r="E10" s="6">
        <v>77.5</v>
      </c>
      <c r="F10" s="6">
        <f t="shared" si="0"/>
        <v>76</v>
      </c>
      <c r="G10" s="2" t="str">
        <f ca="1">_xlfn.FORMULATEXT(F10)</f>
        <v>=(D10+E10)/2</v>
      </c>
      <c r="H10" s="6">
        <f t="shared" si="1"/>
        <v>380</v>
      </c>
      <c r="I10" s="2" t="str">
        <f ca="1">_xlfn.FORMULATEXT(H10)</f>
        <v>=C10*F10</v>
      </c>
      <c r="J10" s="6">
        <f t="shared" si="2"/>
        <v>28880</v>
      </c>
      <c r="K10" s="2" t="str">
        <f ca="1">_xlfn.FORMULATEXT(J10)</f>
        <v>=H10*F10</v>
      </c>
    </row>
    <row r="12" spans="1:11" x14ac:dyDescent="0.25">
      <c r="B12" s="3" t="s">
        <v>21</v>
      </c>
      <c r="C12" s="1">
        <f>E10-D4</f>
        <v>21</v>
      </c>
      <c r="D12" s="2" t="str">
        <f ca="1">_xlfn.FORMULATEXT(C12)</f>
        <v>=E10-D4</v>
      </c>
    </row>
    <row r="14" spans="1:11" x14ac:dyDescent="0.25">
      <c r="B14" s="3" t="s">
        <v>146</v>
      </c>
      <c r="C14" s="1">
        <f>SUM(C4:C10)</f>
        <v>122</v>
      </c>
      <c r="D14" s="2" t="str">
        <f ca="1">_xlfn.FORMULATEXT(C14)</f>
        <v>=SUM(C4:C10)</v>
      </c>
    </row>
    <row r="15" spans="1:11" x14ac:dyDescent="0.25">
      <c r="B15" s="3" t="s">
        <v>147</v>
      </c>
      <c r="C15" s="1">
        <f>SUM(H4:H10)</f>
        <v>8171</v>
      </c>
      <c r="D15" s="2" t="str">
        <f ca="1">_xlfn.FORMULATEXT(C15)</f>
        <v>=SUM(H4:H10)</v>
      </c>
    </row>
    <row r="16" spans="1:11" x14ac:dyDescent="0.25">
      <c r="B16" s="3" t="s">
        <v>162</v>
      </c>
      <c r="C16" s="1">
        <f>SUM(J4:J10)</f>
        <v>549551</v>
      </c>
      <c r="D16" s="2" t="str">
        <f ca="1">_xlfn.FORMULATEXT(C16)</f>
        <v>=SUM(J4:J10)</v>
      </c>
    </row>
    <row r="18" spans="2:4" x14ac:dyDescent="0.25">
      <c r="B18" s="3" t="s">
        <v>4</v>
      </c>
      <c r="C18" s="1">
        <f>C15/C14</f>
        <v>66.97540983606558</v>
      </c>
      <c r="D18" s="2" t="str">
        <f ca="1">_xlfn.FORMULATEXT(C18)</f>
        <v>=C15/C14</v>
      </c>
    </row>
    <row r="19" spans="2:4" x14ac:dyDescent="0.25">
      <c r="B19" s="3" t="s">
        <v>47</v>
      </c>
      <c r="C19" s="1">
        <f>SQRT(C16/C14-C18^2)</f>
        <v>4.3371500704578283</v>
      </c>
      <c r="D19" s="2" t="str">
        <f ca="1">_xlfn.FORMULATEXT(C19)</f>
        <v>=SQRT(C16/C14-C18^2)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F15"/>
  <sheetViews>
    <sheetView workbookViewId="0">
      <selection activeCell="A2" sqref="A2"/>
    </sheetView>
  </sheetViews>
  <sheetFormatPr defaultColWidth="9.140625" defaultRowHeight="15" x14ac:dyDescent="0.25"/>
  <cols>
    <col min="1" max="1" width="9.140625" style="11"/>
    <col min="2" max="2" width="9.140625" style="12"/>
    <col min="3" max="3" width="4.7109375" style="11" customWidth="1"/>
    <col min="4" max="4" width="18.5703125" style="11" customWidth="1"/>
    <col min="5" max="5" width="9.140625" style="11"/>
    <col min="6" max="6" width="19.28515625" style="11" customWidth="1"/>
    <col min="7" max="16384" width="9.140625" style="11"/>
  </cols>
  <sheetData>
    <row r="1" spans="1:6" x14ac:dyDescent="0.25">
      <c r="A1" s="41" t="s">
        <v>163</v>
      </c>
    </row>
    <row r="3" spans="1:6" x14ac:dyDescent="0.25">
      <c r="A3" s="12" t="s">
        <v>36</v>
      </c>
      <c r="B3" s="16" t="s">
        <v>31</v>
      </c>
      <c r="D3" s="11" t="s">
        <v>69</v>
      </c>
    </row>
    <row r="4" spans="1:6" x14ac:dyDescent="0.25">
      <c r="A4" s="12">
        <v>1</v>
      </c>
      <c r="B4" s="13">
        <v>28</v>
      </c>
    </row>
    <row r="5" spans="1:6" x14ac:dyDescent="0.25">
      <c r="A5" s="12">
        <v>2</v>
      </c>
      <c r="B5" s="13">
        <v>23</v>
      </c>
      <c r="D5" s="14" t="s">
        <v>2</v>
      </c>
      <c r="E5" s="11">
        <f>AVERAGE(B4:B15)</f>
        <v>25.416666666666668</v>
      </c>
      <c r="F5" s="15" t="str">
        <f ca="1">_xlfn.FORMULATEXT(E5)</f>
        <v>=AVERAGE(B4:B15)</v>
      </c>
    </row>
    <row r="6" spans="1:6" x14ac:dyDescent="0.25">
      <c r="A6" s="12">
        <v>3</v>
      </c>
      <c r="B6" s="13">
        <v>27</v>
      </c>
      <c r="D6" s="14" t="s">
        <v>3</v>
      </c>
      <c r="E6" s="11">
        <f>MEDIAN(B4:B15)</f>
        <v>25.5</v>
      </c>
      <c r="F6" s="15" t="str">
        <f ca="1">_xlfn.FORMULATEXT(E6)</f>
        <v>=MEDIAN(B4:B15)</v>
      </c>
    </row>
    <row r="7" spans="1:6" x14ac:dyDescent="0.25">
      <c r="A7" s="12">
        <v>4</v>
      </c>
      <c r="B7" s="13">
        <v>19</v>
      </c>
      <c r="D7" s="14"/>
      <c r="F7" s="15"/>
    </row>
    <row r="8" spans="1:6" x14ac:dyDescent="0.25">
      <c r="A8" s="12">
        <v>5</v>
      </c>
      <c r="B8" s="13">
        <v>22</v>
      </c>
      <c r="F8" s="15"/>
    </row>
    <row r="9" spans="1:6" x14ac:dyDescent="0.25">
      <c r="A9" s="12">
        <v>6</v>
      </c>
      <c r="B9" s="13">
        <v>19</v>
      </c>
      <c r="D9" s="14"/>
      <c r="F9" s="15"/>
    </row>
    <row r="10" spans="1:6" x14ac:dyDescent="0.25">
      <c r="A10" s="12">
        <v>7</v>
      </c>
      <c r="B10" s="13">
        <v>23</v>
      </c>
      <c r="D10" s="14"/>
      <c r="F10" s="15"/>
    </row>
    <row r="11" spans="1:6" x14ac:dyDescent="0.25">
      <c r="A11" s="12">
        <v>8</v>
      </c>
      <c r="B11" s="13">
        <v>26</v>
      </c>
      <c r="D11" s="14"/>
      <c r="F11" s="15"/>
    </row>
    <row r="12" spans="1:6" x14ac:dyDescent="0.25">
      <c r="A12" s="12">
        <v>9</v>
      </c>
      <c r="B12" s="13">
        <v>34</v>
      </c>
      <c r="D12" s="14"/>
      <c r="F12" s="15"/>
    </row>
    <row r="13" spans="1:6" x14ac:dyDescent="0.25">
      <c r="A13" s="12">
        <v>10</v>
      </c>
      <c r="B13" s="13">
        <v>30</v>
      </c>
    </row>
    <row r="14" spans="1:6" x14ac:dyDescent="0.25">
      <c r="A14" s="12">
        <v>11</v>
      </c>
      <c r="B14" s="13">
        <v>29</v>
      </c>
    </row>
    <row r="15" spans="1:6" x14ac:dyDescent="0.25">
      <c r="A15" s="12">
        <v>12</v>
      </c>
      <c r="B15" s="13">
        <v>25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M18"/>
  <sheetViews>
    <sheetView workbookViewId="0">
      <selection activeCell="A2" sqref="A2"/>
    </sheetView>
  </sheetViews>
  <sheetFormatPr defaultColWidth="9.140625" defaultRowHeight="15" x14ac:dyDescent="0.25"/>
  <cols>
    <col min="1" max="1" width="9.140625" style="11"/>
    <col min="2" max="2" width="9.140625" style="12"/>
    <col min="3" max="3" width="9.140625" style="11"/>
    <col min="4" max="4" width="18" style="11" customWidth="1"/>
    <col min="5" max="5" width="9.140625" style="11"/>
    <col min="6" max="6" width="28.42578125" style="11" customWidth="1"/>
    <col min="7" max="7" width="7" style="11" customWidth="1"/>
    <col min="8" max="9" width="9.140625" style="11"/>
    <col min="10" max="10" width="3.5703125" style="11" customWidth="1"/>
    <col min="11" max="11" width="25.7109375" style="11" customWidth="1"/>
    <col min="12" max="12" width="9.140625" style="11"/>
    <col min="13" max="13" width="20.42578125" style="11" customWidth="1"/>
    <col min="14" max="16384" width="9.140625" style="11"/>
  </cols>
  <sheetData>
    <row r="1" spans="1:13" x14ac:dyDescent="0.25">
      <c r="A1" s="41" t="s">
        <v>164</v>
      </c>
    </row>
    <row r="3" spans="1:13" ht="50.25" customHeight="1" x14ac:dyDescent="0.25">
      <c r="B3" s="40" t="s">
        <v>77</v>
      </c>
      <c r="C3" s="40"/>
      <c r="D3" s="40"/>
      <c r="E3" s="40"/>
      <c r="F3" s="40"/>
      <c r="G3" s="20"/>
    </row>
    <row r="4" spans="1:13" ht="21.75" customHeight="1" x14ac:dyDescent="0.25">
      <c r="D4" s="20"/>
      <c r="E4" s="20"/>
      <c r="F4" s="20"/>
      <c r="G4" s="20"/>
      <c r="H4" s="20"/>
    </row>
    <row r="5" spans="1:13" x14ac:dyDescent="0.25">
      <c r="B5" s="16" t="s">
        <v>7</v>
      </c>
      <c r="H5" s="13" t="s">
        <v>36</v>
      </c>
      <c r="I5" s="21" t="s">
        <v>78</v>
      </c>
    </row>
    <row r="6" spans="1:13" x14ac:dyDescent="0.25">
      <c r="B6" s="13">
        <v>38</v>
      </c>
      <c r="D6" s="11" t="s">
        <v>69</v>
      </c>
      <c r="H6" s="13">
        <v>1</v>
      </c>
      <c r="I6" s="13">
        <v>31</v>
      </c>
      <c r="K6" s="14" t="s">
        <v>1</v>
      </c>
      <c r="L6" s="11">
        <f>COUNT(I6:I18)</f>
        <v>13</v>
      </c>
      <c r="M6" s="15" t="str">
        <f ca="1">_xlfn.FORMULATEXT(L6)</f>
        <v>=COUNT(I6:I18)</v>
      </c>
    </row>
    <row r="7" spans="1:13" x14ac:dyDescent="0.25">
      <c r="B7" s="13">
        <v>41</v>
      </c>
      <c r="H7" s="13">
        <v>2</v>
      </c>
      <c r="I7" s="13">
        <v>33</v>
      </c>
      <c r="K7" s="14" t="s">
        <v>80</v>
      </c>
      <c r="L7" s="11">
        <v>10</v>
      </c>
    </row>
    <row r="8" spans="1:13" x14ac:dyDescent="0.25">
      <c r="B8" s="13">
        <v>38</v>
      </c>
      <c r="D8" s="14" t="s">
        <v>75</v>
      </c>
      <c r="E8" s="11">
        <f>_xlfn.PERCENTILE.EXC(B6:B18,0.1)</f>
        <v>31.8</v>
      </c>
      <c r="F8" s="15" t="str">
        <f ca="1">_xlfn.FORMULATEXT(E8)</f>
        <v>=PERCENTILE.EXC(B6:B18,0.1)</v>
      </c>
      <c r="G8" s="15"/>
      <c r="H8" s="13">
        <v>3</v>
      </c>
      <c r="I8" s="13">
        <v>35</v>
      </c>
      <c r="K8" s="14" t="s">
        <v>79</v>
      </c>
      <c r="L8" s="11">
        <f>L7/100*(L6+1)</f>
        <v>1.4000000000000001</v>
      </c>
      <c r="M8" s="15" t="str">
        <f ca="1">_xlfn.FORMULATEXT(L8)</f>
        <v>=L7/100*(L6+1)</v>
      </c>
    </row>
    <row r="9" spans="1:13" x14ac:dyDescent="0.25">
      <c r="B9" s="13">
        <v>48</v>
      </c>
      <c r="D9" s="14"/>
      <c r="H9" s="13">
        <v>4</v>
      </c>
      <c r="I9" s="13">
        <v>38</v>
      </c>
      <c r="K9" s="14" t="s">
        <v>81</v>
      </c>
      <c r="L9" s="11">
        <f>I6+0.4*(I7-I6)</f>
        <v>31.8</v>
      </c>
      <c r="M9" s="15" t="str">
        <f ca="1">_xlfn.FORMULATEXT(L9)</f>
        <v>=I6+0.4*(I7-I6)</v>
      </c>
    </row>
    <row r="10" spans="1:13" x14ac:dyDescent="0.25">
      <c r="B10" s="13">
        <v>56</v>
      </c>
      <c r="D10" s="14" t="s">
        <v>76</v>
      </c>
      <c r="E10" s="11">
        <f>_xlfn.PERCENTILE.EXC(B6:B18,0.74)</f>
        <v>49.08</v>
      </c>
      <c r="F10" s="15" t="str">
        <f ca="1">_xlfn.FORMULATEXT(E10)</f>
        <v>=PERCENTILE.EXC(B6:B18,0.74)</v>
      </c>
      <c r="G10" s="15"/>
      <c r="H10" s="13">
        <v>5</v>
      </c>
      <c r="I10" s="13">
        <v>38</v>
      </c>
    </row>
    <row r="11" spans="1:13" x14ac:dyDescent="0.25">
      <c r="B11" s="13">
        <v>35</v>
      </c>
      <c r="H11" s="13">
        <v>6</v>
      </c>
      <c r="I11" s="13">
        <v>41</v>
      </c>
      <c r="K11" s="14" t="s">
        <v>80</v>
      </c>
      <c r="L11" s="11">
        <v>74</v>
      </c>
    </row>
    <row r="12" spans="1:13" x14ac:dyDescent="0.25">
      <c r="B12" s="13">
        <v>44</v>
      </c>
      <c r="H12" s="13">
        <v>7</v>
      </c>
      <c r="I12" s="13">
        <v>41</v>
      </c>
      <c r="K12" s="14" t="s">
        <v>82</v>
      </c>
      <c r="L12" s="11">
        <f>L11/100*(L6+1)</f>
        <v>10.36</v>
      </c>
      <c r="M12" s="15" t="str">
        <f ca="1">_xlfn.FORMULATEXT(L12)</f>
        <v>=L11/100*(L6+1)</v>
      </c>
    </row>
    <row r="13" spans="1:13" x14ac:dyDescent="0.25">
      <c r="B13" s="13">
        <v>31</v>
      </c>
      <c r="H13" s="13">
        <v>8</v>
      </c>
      <c r="I13" s="13">
        <v>44</v>
      </c>
      <c r="K13" s="14" t="s">
        <v>83</v>
      </c>
      <c r="L13" s="11">
        <f>I15+0.36*(I16-I15)</f>
        <v>49.08</v>
      </c>
      <c r="M13" s="15" t="str">
        <f ca="1">_xlfn.FORMULATEXT(L13)</f>
        <v>=I15+0.36*(I16-I15)</v>
      </c>
    </row>
    <row r="14" spans="1:13" x14ac:dyDescent="0.25">
      <c r="B14" s="13">
        <v>46</v>
      </c>
      <c r="H14" s="13">
        <v>9</v>
      </c>
      <c r="I14" s="13">
        <v>46</v>
      </c>
    </row>
    <row r="15" spans="1:13" x14ac:dyDescent="0.25">
      <c r="B15" s="13">
        <v>41</v>
      </c>
      <c r="H15" s="13">
        <v>10</v>
      </c>
      <c r="I15" s="13">
        <v>48</v>
      </c>
    </row>
    <row r="16" spans="1:13" x14ac:dyDescent="0.25">
      <c r="B16" s="13">
        <v>54</v>
      </c>
      <c r="H16" s="13">
        <v>11</v>
      </c>
      <c r="I16" s="13">
        <v>51</v>
      </c>
    </row>
    <row r="17" spans="2:9" x14ac:dyDescent="0.25">
      <c r="B17" s="13">
        <v>51</v>
      </c>
      <c r="H17" s="13">
        <v>12</v>
      </c>
      <c r="I17" s="13">
        <v>54</v>
      </c>
    </row>
    <row r="18" spans="2:9" x14ac:dyDescent="0.25">
      <c r="B18" s="13">
        <v>33</v>
      </c>
      <c r="H18" s="13">
        <v>13</v>
      </c>
      <c r="I18" s="13">
        <v>56</v>
      </c>
    </row>
  </sheetData>
  <sortState xmlns:xlrd2="http://schemas.microsoft.com/office/spreadsheetml/2017/richdata2" ref="I6:I18">
    <sortCondition ref="I6"/>
  </sortState>
  <mergeCells count="1">
    <mergeCell ref="B3:F3"/>
  </mergeCells>
  <printOptions headings="1" gridLines="1"/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F31"/>
  <sheetViews>
    <sheetView workbookViewId="0">
      <selection activeCell="A2" sqref="A2"/>
    </sheetView>
  </sheetViews>
  <sheetFormatPr defaultColWidth="9.140625" defaultRowHeight="15" x14ac:dyDescent="0.25"/>
  <cols>
    <col min="1" max="1" width="9.140625" style="11"/>
    <col min="2" max="2" width="9.140625" style="12"/>
    <col min="3" max="3" width="9.140625" style="11"/>
    <col min="4" max="4" width="30" style="11" customWidth="1"/>
    <col min="5" max="5" width="9.140625" style="11"/>
    <col min="6" max="6" width="27.28515625" style="11" customWidth="1"/>
    <col min="7" max="16384" width="9.140625" style="11"/>
  </cols>
  <sheetData>
    <row r="1" spans="1:6" x14ac:dyDescent="0.25">
      <c r="A1" s="41" t="s">
        <v>165</v>
      </c>
    </row>
    <row r="3" spans="1:6" x14ac:dyDescent="0.25">
      <c r="A3" s="12" t="s">
        <v>36</v>
      </c>
      <c r="B3" s="16" t="s">
        <v>7</v>
      </c>
      <c r="D3" s="11" t="s">
        <v>69</v>
      </c>
    </row>
    <row r="4" spans="1:6" x14ac:dyDescent="0.25">
      <c r="A4" s="12">
        <v>1</v>
      </c>
      <c r="B4" s="13">
        <v>70</v>
      </c>
    </row>
    <row r="5" spans="1:6" x14ac:dyDescent="0.25">
      <c r="A5" s="12">
        <v>2</v>
      </c>
      <c r="B5" s="13">
        <v>90</v>
      </c>
      <c r="D5" s="14" t="s">
        <v>2</v>
      </c>
      <c r="E5" s="11">
        <f>AVERAGE(B4:B31)</f>
        <v>80.178571428571431</v>
      </c>
      <c r="F5" s="15" t="str">
        <f ca="1">_xlfn.FORMULATEXT(E5)</f>
        <v>=AVERAGE(B4:B31)</v>
      </c>
    </row>
    <row r="6" spans="1:6" x14ac:dyDescent="0.25">
      <c r="A6" s="12">
        <v>3</v>
      </c>
      <c r="B6" s="13">
        <v>82</v>
      </c>
      <c r="D6" s="14" t="s">
        <v>68</v>
      </c>
      <c r="E6" s="11">
        <f>_xlfn.STDEV.S(B4:B31)</f>
        <v>8.1060268910035056</v>
      </c>
      <c r="F6" s="15" t="str">
        <f ca="1">_xlfn.FORMULATEXT(E6)</f>
        <v>=STDEV.S(B4:B31)</v>
      </c>
    </row>
    <row r="7" spans="1:6" x14ac:dyDescent="0.25">
      <c r="A7" s="12">
        <v>4</v>
      </c>
      <c r="B7" s="13">
        <v>80</v>
      </c>
      <c r="D7" s="14" t="s">
        <v>3</v>
      </c>
      <c r="E7" s="11">
        <f>MEDIAN(B4:B31)</f>
        <v>80.5</v>
      </c>
      <c r="F7" s="15" t="str">
        <f ca="1">_xlfn.FORMULATEXT(E7)</f>
        <v>=MEDIAN(B4:B31)</v>
      </c>
    </row>
    <row r="8" spans="1:6" x14ac:dyDescent="0.25">
      <c r="A8" s="12">
        <v>5</v>
      </c>
      <c r="B8" s="13">
        <v>88</v>
      </c>
      <c r="D8" s="14" t="s">
        <v>67</v>
      </c>
      <c r="E8" s="11">
        <f>SKEW(B4:B31)</f>
        <v>-0.13820643267976751</v>
      </c>
      <c r="F8" s="15" t="str">
        <f ca="1">_xlfn.FORMULATEXT(E8)</f>
        <v>=SKEW(B4:B31)</v>
      </c>
    </row>
    <row r="9" spans="1:6" x14ac:dyDescent="0.25">
      <c r="A9" s="12">
        <v>6</v>
      </c>
      <c r="B9" s="13">
        <v>80</v>
      </c>
      <c r="D9" s="14" t="s">
        <v>66</v>
      </c>
      <c r="E9" s="11">
        <f>KURT(B4:B31)</f>
        <v>2.8970838681851241E-2</v>
      </c>
      <c r="F9" s="15" t="str">
        <f ca="1">_xlfn.FORMULATEXT(E9)</f>
        <v>=KURT(B4:B31)</v>
      </c>
    </row>
    <row r="10" spans="1:6" x14ac:dyDescent="0.25">
      <c r="A10" s="12">
        <v>7</v>
      </c>
      <c r="B10" s="13">
        <v>69</v>
      </c>
    </row>
    <row r="11" spans="1:6" x14ac:dyDescent="0.25">
      <c r="A11" s="12">
        <v>8</v>
      </c>
      <c r="B11" s="13">
        <v>90</v>
      </c>
    </row>
    <row r="12" spans="1:6" x14ac:dyDescent="0.25">
      <c r="A12" s="12">
        <v>9</v>
      </c>
      <c r="B12" s="13">
        <v>86</v>
      </c>
    </row>
    <row r="13" spans="1:6" x14ac:dyDescent="0.25">
      <c r="A13" s="12">
        <v>10</v>
      </c>
      <c r="B13" s="13">
        <v>97</v>
      </c>
    </row>
    <row r="14" spans="1:6" x14ac:dyDescent="0.25">
      <c r="A14" s="12">
        <v>11</v>
      </c>
      <c r="B14" s="13">
        <v>79</v>
      </c>
    </row>
    <row r="15" spans="1:6" x14ac:dyDescent="0.25">
      <c r="A15" s="12">
        <v>12</v>
      </c>
      <c r="B15" s="13">
        <v>79</v>
      </c>
    </row>
    <row r="16" spans="1:6" x14ac:dyDescent="0.25">
      <c r="A16" s="12">
        <v>13</v>
      </c>
      <c r="B16" s="13">
        <v>71</v>
      </c>
    </row>
    <row r="17" spans="1:2" x14ac:dyDescent="0.25">
      <c r="A17" s="12">
        <v>14</v>
      </c>
      <c r="B17" s="13">
        <v>84</v>
      </c>
    </row>
    <row r="18" spans="1:2" x14ac:dyDescent="0.25">
      <c r="A18" s="12">
        <v>15</v>
      </c>
      <c r="B18" s="13">
        <v>71</v>
      </c>
    </row>
    <row r="19" spans="1:2" x14ac:dyDescent="0.25">
      <c r="A19" s="12">
        <v>16</v>
      </c>
      <c r="B19" s="13">
        <v>81</v>
      </c>
    </row>
    <row r="20" spans="1:2" x14ac:dyDescent="0.25">
      <c r="A20" s="12">
        <v>17</v>
      </c>
      <c r="B20" s="13">
        <v>82</v>
      </c>
    </row>
    <row r="21" spans="1:2" x14ac:dyDescent="0.25">
      <c r="A21" s="12">
        <v>18</v>
      </c>
      <c r="B21" s="13">
        <v>83</v>
      </c>
    </row>
    <row r="22" spans="1:2" x14ac:dyDescent="0.25">
      <c r="A22" s="12">
        <v>19</v>
      </c>
      <c r="B22" s="13">
        <v>93</v>
      </c>
    </row>
    <row r="23" spans="1:2" x14ac:dyDescent="0.25">
      <c r="A23" s="12">
        <v>20</v>
      </c>
      <c r="B23" s="13">
        <v>82</v>
      </c>
    </row>
    <row r="24" spans="1:2" x14ac:dyDescent="0.25">
      <c r="A24" s="12">
        <v>21</v>
      </c>
      <c r="B24" s="13">
        <v>75</v>
      </c>
    </row>
    <row r="25" spans="1:2" x14ac:dyDescent="0.25">
      <c r="A25" s="12">
        <v>22</v>
      </c>
      <c r="B25" s="13">
        <v>61</v>
      </c>
    </row>
    <row r="26" spans="1:2" x14ac:dyDescent="0.25">
      <c r="A26" s="12">
        <v>23</v>
      </c>
      <c r="B26" s="13">
        <v>88</v>
      </c>
    </row>
    <row r="27" spans="1:2" x14ac:dyDescent="0.25">
      <c r="A27" s="12">
        <v>24</v>
      </c>
      <c r="B27" s="13">
        <v>75</v>
      </c>
    </row>
    <row r="28" spans="1:2" x14ac:dyDescent="0.25">
      <c r="A28" s="12">
        <v>25</v>
      </c>
      <c r="B28" s="13">
        <v>77</v>
      </c>
    </row>
    <row r="29" spans="1:2" x14ac:dyDescent="0.25">
      <c r="A29" s="12">
        <v>26</v>
      </c>
      <c r="B29" s="13">
        <v>73</v>
      </c>
    </row>
    <row r="30" spans="1:2" x14ac:dyDescent="0.25">
      <c r="A30" s="12">
        <v>27</v>
      </c>
      <c r="B30" s="13">
        <v>74</v>
      </c>
    </row>
    <row r="31" spans="1:2" x14ac:dyDescent="0.25">
      <c r="A31" s="12">
        <v>28</v>
      </c>
      <c r="B31" s="13">
        <v>85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F31"/>
  <sheetViews>
    <sheetView workbookViewId="0">
      <selection activeCell="A2" sqref="A2"/>
    </sheetView>
  </sheetViews>
  <sheetFormatPr defaultColWidth="9.140625" defaultRowHeight="15" x14ac:dyDescent="0.25"/>
  <cols>
    <col min="1" max="2" width="9.140625" style="12"/>
    <col min="3" max="3" width="9.140625" style="11"/>
    <col min="4" max="4" width="28.5703125" style="11" customWidth="1"/>
    <col min="5" max="5" width="9.140625" style="11"/>
    <col min="6" max="6" width="28.7109375" style="11" customWidth="1"/>
    <col min="7" max="7" width="21.28515625" style="11" customWidth="1"/>
    <col min="8" max="16384" width="9.140625" style="11"/>
  </cols>
  <sheetData>
    <row r="1" spans="1:6" x14ac:dyDescent="0.25">
      <c r="A1" s="42" t="s">
        <v>166</v>
      </c>
    </row>
    <row r="3" spans="1:6" x14ac:dyDescent="0.25">
      <c r="A3" s="12" t="s">
        <v>36</v>
      </c>
      <c r="B3" s="16" t="s">
        <v>7</v>
      </c>
      <c r="D3" s="11" t="s">
        <v>69</v>
      </c>
    </row>
    <row r="4" spans="1:6" x14ac:dyDescent="0.25">
      <c r="A4" s="12">
        <v>1</v>
      </c>
      <c r="B4" s="13">
        <v>26</v>
      </c>
      <c r="D4" s="14" t="s">
        <v>1</v>
      </c>
      <c r="E4" s="11">
        <f>COUNT(B4:B31)</f>
        <v>28</v>
      </c>
      <c r="F4" s="15" t="str">
        <f t="shared" ref="F4:F11" ca="1" si="0">_xlfn.FORMULATEXT(E4)</f>
        <v>=COUNT(B4:B31)</v>
      </c>
    </row>
    <row r="5" spans="1:6" x14ac:dyDescent="0.25">
      <c r="A5" s="12">
        <v>2</v>
      </c>
      <c r="B5" s="13">
        <v>16</v>
      </c>
      <c r="D5" s="14" t="s">
        <v>2</v>
      </c>
      <c r="E5" s="11">
        <f>AVERAGE(B4:B31)</f>
        <v>25.857142857142858</v>
      </c>
      <c r="F5" s="15" t="str">
        <f t="shared" ca="1" si="0"/>
        <v>=AVERAGE(B4:B31)</v>
      </c>
    </row>
    <row r="6" spans="1:6" x14ac:dyDescent="0.25">
      <c r="A6" s="12">
        <v>3</v>
      </c>
      <c r="B6" s="13">
        <v>22</v>
      </c>
      <c r="D6" s="14" t="s">
        <v>68</v>
      </c>
      <c r="E6" s="11">
        <f>_xlfn.STDEV.S(B4:B31)</f>
        <v>4.7820210024345258</v>
      </c>
      <c r="F6" s="15" t="str">
        <f t="shared" ca="1" si="0"/>
        <v>=STDEV.S(B4:B31)</v>
      </c>
    </row>
    <row r="7" spans="1:6" x14ac:dyDescent="0.25">
      <c r="A7" s="12">
        <v>4</v>
      </c>
      <c r="B7" s="13">
        <v>28</v>
      </c>
      <c r="D7" s="14" t="s">
        <v>3</v>
      </c>
      <c r="E7" s="11">
        <f>MEDIAN(B4:B31)</f>
        <v>26.5</v>
      </c>
      <c r="F7" s="15" t="str">
        <f t="shared" ca="1" si="0"/>
        <v>=MEDIAN(B4:B31)</v>
      </c>
    </row>
    <row r="8" spans="1:6" x14ac:dyDescent="0.25">
      <c r="A8" s="12">
        <v>5</v>
      </c>
      <c r="B8" s="13">
        <v>28</v>
      </c>
      <c r="D8" s="14" t="s">
        <v>32</v>
      </c>
      <c r="E8" s="11">
        <f>_xlfn.QUARTILE.EXC(B4:B31,1)</f>
        <v>22.5</v>
      </c>
      <c r="F8" s="15" t="str">
        <f t="shared" ca="1" si="0"/>
        <v>=QUARTILE.EXC(B4:B31,1)</v>
      </c>
    </row>
    <row r="9" spans="1:6" x14ac:dyDescent="0.25">
      <c r="A9" s="12">
        <v>6</v>
      </c>
      <c r="B9" s="13">
        <v>15</v>
      </c>
      <c r="D9" s="14" t="s">
        <v>33</v>
      </c>
      <c r="E9" s="11">
        <f>_xlfn.QUARTILE.EXC(B4:B31,3)</f>
        <v>28.75</v>
      </c>
      <c r="F9" s="15" t="str">
        <f t="shared" ca="1" si="0"/>
        <v>=QUARTILE.EXC(B4:B31,3)</v>
      </c>
    </row>
    <row r="10" spans="1:6" x14ac:dyDescent="0.25">
      <c r="A10" s="12">
        <v>7</v>
      </c>
      <c r="B10" s="13">
        <v>28</v>
      </c>
      <c r="D10" s="14" t="s">
        <v>67</v>
      </c>
      <c r="E10" s="11">
        <f>SKEW(B4:B31)</f>
        <v>-0.62272726274825252</v>
      </c>
      <c r="F10" s="15" t="str">
        <f t="shared" ca="1" si="0"/>
        <v>=SKEW(B4:B31)</v>
      </c>
    </row>
    <row r="11" spans="1:6" x14ac:dyDescent="0.25">
      <c r="A11" s="12">
        <v>8</v>
      </c>
      <c r="B11" s="13">
        <v>26</v>
      </c>
      <c r="D11" s="14" t="s">
        <v>66</v>
      </c>
      <c r="E11" s="11">
        <f>KURT(B4:B31)</f>
        <v>0.26214771480321586</v>
      </c>
      <c r="F11" s="15" t="str">
        <f t="shared" ca="1" si="0"/>
        <v>=KURT(B4:B31)</v>
      </c>
    </row>
    <row r="12" spans="1:6" x14ac:dyDescent="0.25">
      <c r="A12" s="12">
        <v>9</v>
      </c>
      <c r="B12" s="13">
        <v>28</v>
      </c>
    </row>
    <row r="13" spans="1:6" x14ac:dyDescent="0.25">
      <c r="A13" s="12">
        <v>10</v>
      </c>
      <c r="B13" s="13">
        <v>29</v>
      </c>
    </row>
    <row r="14" spans="1:6" x14ac:dyDescent="0.25">
      <c r="A14" s="12">
        <v>11</v>
      </c>
      <c r="B14" s="13">
        <v>25</v>
      </c>
    </row>
    <row r="15" spans="1:6" x14ac:dyDescent="0.25">
      <c r="A15" s="12">
        <v>12</v>
      </c>
      <c r="B15" s="13">
        <v>26</v>
      </c>
    </row>
    <row r="16" spans="1:6" x14ac:dyDescent="0.25">
      <c r="A16" s="12">
        <v>13</v>
      </c>
      <c r="B16" s="13">
        <v>24</v>
      </c>
    </row>
    <row r="17" spans="1:2" x14ac:dyDescent="0.25">
      <c r="A17" s="12">
        <v>14</v>
      </c>
      <c r="B17" s="13">
        <v>31</v>
      </c>
    </row>
    <row r="18" spans="1:2" x14ac:dyDescent="0.25">
      <c r="A18" s="12">
        <v>15</v>
      </c>
      <c r="B18" s="13">
        <v>29</v>
      </c>
    </row>
    <row r="19" spans="1:2" x14ac:dyDescent="0.25">
      <c r="A19" s="12">
        <v>16</v>
      </c>
      <c r="B19" s="13">
        <v>28</v>
      </c>
    </row>
    <row r="20" spans="1:2" x14ac:dyDescent="0.25">
      <c r="A20" s="12">
        <v>17</v>
      </c>
      <c r="B20" s="13">
        <v>29</v>
      </c>
    </row>
    <row r="21" spans="1:2" x14ac:dyDescent="0.25">
      <c r="A21" s="12">
        <v>18</v>
      </c>
      <c r="B21" s="13">
        <v>32</v>
      </c>
    </row>
    <row r="22" spans="1:2" x14ac:dyDescent="0.25">
      <c r="A22" s="12">
        <v>19</v>
      </c>
      <c r="B22" s="13">
        <v>19</v>
      </c>
    </row>
    <row r="23" spans="1:2" x14ac:dyDescent="0.25">
      <c r="A23" s="12">
        <v>20</v>
      </c>
      <c r="B23" s="13">
        <v>26</v>
      </c>
    </row>
    <row r="24" spans="1:2" x14ac:dyDescent="0.25">
      <c r="A24" s="12">
        <v>21</v>
      </c>
      <c r="B24" s="13">
        <v>28</v>
      </c>
    </row>
    <row r="25" spans="1:2" x14ac:dyDescent="0.25">
      <c r="A25" s="12">
        <v>22</v>
      </c>
      <c r="B25" s="13">
        <v>32</v>
      </c>
    </row>
    <row r="26" spans="1:2" x14ac:dyDescent="0.25">
      <c r="A26" s="12">
        <v>23</v>
      </c>
      <c r="B26" s="13">
        <v>22</v>
      </c>
    </row>
    <row r="27" spans="1:2" x14ac:dyDescent="0.25">
      <c r="A27" s="12">
        <v>24</v>
      </c>
      <c r="B27" s="13">
        <v>35</v>
      </c>
    </row>
    <row r="28" spans="1:2" x14ac:dyDescent="0.25">
      <c r="A28" s="12">
        <v>25</v>
      </c>
      <c r="B28" s="13">
        <v>22</v>
      </c>
    </row>
    <row r="29" spans="1:2" x14ac:dyDescent="0.25">
      <c r="A29" s="12">
        <v>26</v>
      </c>
      <c r="B29" s="13">
        <v>25</v>
      </c>
    </row>
    <row r="30" spans="1:2" x14ac:dyDescent="0.25">
      <c r="A30" s="12">
        <v>27</v>
      </c>
      <c r="B30" s="13">
        <v>27</v>
      </c>
    </row>
    <row r="31" spans="1:2" x14ac:dyDescent="0.25">
      <c r="A31" s="12">
        <v>28</v>
      </c>
      <c r="B31" s="13">
        <v>18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F31"/>
  <sheetViews>
    <sheetView workbookViewId="0">
      <selection activeCell="A2" sqref="A2"/>
    </sheetView>
  </sheetViews>
  <sheetFormatPr defaultColWidth="9.140625" defaultRowHeight="15" x14ac:dyDescent="0.25"/>
  <cols>
    <col min="1" max="1" width="9.140625" style="11"/>
    <col min="2" max="2" width="9.140625" style="12"/>
    <col min="3" max="3" width="9.140625" style="11"/>
    <col min="4" max="4" width="30" style="11" customWidth="1"/>
    <col min="5" max="5" width="9.140625" style="11"/>
    <col min="6" max="6" width="27.28515625" style="11" customWidth="1"/>
    <col min="7" max="16384" width="9.140625" style="11"/>
  </cols>
  <sheetData>
    <row r="1" spans="1:6" x14ac:dyDescent="0.25">
      <c r="A1" s="41" t="s">
        <v>167</v>
      </c>
    </row>
    <row r="3" spans="1:6" x14ac:dyDescent="0.25">
      <c r="A3" s="12" t="s">
        <v>36</v>
      </c>
      <c r="B3" s="16" t="s">
        <v>7</v>
      </c>
      <c r="D3" s="11" t="s">
        <v>69</v>
      </c>
    </row>
    <row r="4" spans="1:6" x14ac:dyDescent="0.25">
      <c r="A4" s="12">
        <v>1</v>
      </c>
      <c r="B4" s="13">
        <v>70</v>
      </c>
    </row>
    <row r="5" spans="1:6" x14ac:dyDescent="0.25">
      <c r="A5" s="12">
        <v>2</v>
      </c>
      <c r="B5" s="13">
        <v>90</v>
      </c>
      <c r="D5" s="19" t="s">
        <v>19</v>
      </c>
      <c r="E5" s="19" t="s">
        <v>20</v>
      </c>
      <c r="F5" s="15"/>
    </row>
    <row r="6" spans="1:6" x14ac:dyDescent="0.25">
      <c r="A6" s="12">
        <v>3</v>
      </c>
      <c r="B6" s="13">
        <v>82</v>
      </c>
      <c r="D6" s="18" t="s">
        <v>70</v>
      </c>
      <c r="E6" s="17">
        <f>_xlfn.QUARTILE.EXC(B4:B31,1)</f>
        <v>74.25</v>
      </c>
      <c r="F6" s="15" t="str">
        <f ca="1">_xlfn.FORMULATEXT(E6)</f>
        <v>=QUARTILE.EXC(B4:B31,1)</v>
      </c>
    </row>
    <row r="7" spans="1:6" x14ac:dyDescent="0.25">
      <c r="A7" s="12">
        <v>4</v>
      </c>
      <c r="B7" s="13">
        <v>80</v>
      </c>
      <c r="D7" s="18" t="s">
        <v>71</v>
      </c>
      <c r="E7" s="17">
        <f>MIN(B4:B31)</f>
        <v>61</v>
      </c>
      <c r="F7" s="15" t="str">
        <f ca="1">_xlfn.FORMULATEXT(E7)</f>
        <v>=MIN(B4:B31)</v>
      </c>
    </row>
    <row r="8" spans="1:6" x14ac:dyDescent="0.25">
      <c r="A8" s="12">
        <v>5</v>
      </c>
      <c r="B8" s="13">
        <v>88</v>
      </c>
      <c r="D8" s="18" t="s">
        <v>72</v>
      </c>
      <c r="E8" s="17">
        <f>MEDIAN(B4:B31)</f>
        <v>80.5</v>
      </c>
      <c r="F8" s="15" t="str">
        <f ca="1">_xlfn.FORMULATEXT(E8)</f>
        <v>=MEDIAN(B4:B31)</v>
      </c>
    </row>
    <row r="9" spans="1:6" x14ac:dyDescent="0.25">
      <c r="A9" s="12">
        <v>6</v>
      </c>
      <c r="B9" s="13">
        <v>80</v>
      </c>
      <c r="D9" s="18" t="s">
        <v>73</v>
      </c>
      <c r="E9" s="17">
        <f>MAX(B4:B31)</f>
        <v>97</v>
      </c>
      <c r="F9" s="15" t="str">
        <f ca="1">_xlfn.FORMULATEXT(E9)</f>
        <v>=MAX(B4:B31)</v>
      </c>
    </row>
    <row r="10" spans="1:6" x14ac:dyDescent="0.25">
      <c r="A10" s="12">
        <v>7</v>
      </c>
      <c r="B10" s="13">
        <v>69</v>
      </c>
      <c r="D10" s="18" t="s">
        <v>74</v>
      </c>
      <c r="E10" s="17">
        <f>_xlfn.QUARTILE.EXC(B4:B31,3)</f>
        <v>85.75</v>
      </c>
      <c r="F10" s="15" t="str">
        <f ca="1">_xlfn.FORMULATEXT(E10)</f>
        <v>=QUARTILE.EXC(B4:B31,3)</v>
      </c>
    </row>
    <row r="11" spans="1:6" x14ac:dyDescent="0.25">
      <c r="A11" s="12">
        <v>8</v>
      </c>
      <c r="B11" s="13">
        <v>90</v>
      </c>
    </row>
    <row r="12" spans="1:6" x14ac:dyDescent="0.25">
      <c r="A12" s="12">
        <v>9</v>
      </c>
      <c r="B12" s="13">
        <v>86</v>
      </c>
    </row>
    <row r="13" spans="1:6" x14ac:dyDescent="0.25">
      <c r="A13" s="12">
        <v>10</v>
      </c>
      <c r="B13" s="13">
        <v>97</v>
      </c>
    </row>
    <row r="14" spans="1:6" x14ac:dyDescent="0.25">
      <c r="A14" s="12">
        <v>11</v>
      </c>
      <c r="B14" s="13">
        <v>79</v>
      </c>
    </row>
    <row r="15" spans="1:6" x14ac:dyDescent="0.25">
      <c r="A15" s="12">
        <v>12</v>
      </c>
      <c r="B15" s="13">
        <v>79</v>
      </c>
    </row>
    <row r="16" spans="1:6" x14ac:dyDescent="0.25">
      <c r="A16" s="12">
        <v>13</v>
      </c>
      <c r="B16" s="13">
        <v>71</v>
      </c>
    </row>
    <row r="17" spans="1:2" x14ac:dyDescent="0.25">
      <c r="A17" s="12">
        <v>14</v>
      </c>
      <c r="B17" s="13">
        <v>84</v>
      </c>
    </row>
    <row r="18" spans="1:2" x14ac:dyDescent="0.25">
      <c r="A18" s="12">
        <v>15</v>
      </c>
      <c r="B18" s="13">
        <v>71</v>
      </c>
    </row>
    <row r="19" spans="1:2" x14ac:dyDescent="0.25">
      <c r="A19" s="12">
        <v>16</v>
      </c>
      <c r="B19" s="13">
        <v>81</v>
      </c>
    </row>
    <row r="20" spans="1:2" x14ac:dyDescent="0.25">
      <c r="A20" s="12">
        <v>17</v>
      </c>
      <c r="B20" s="13">
        <v>82</v>
      </c>
    </row>
    <row r="21" spans="1:2" x14ac:dyDescent="0.25">
      <c r="A21" s="12">
        <v>18</v>
      </c>
      <c r="B21" s="13">
        <v>83</v>
      </c>
    </row>
    <row r="22" spans="1:2" x14ac:dyDescent="0.25">
      <c r="A22" s="12">
        <v>19</v>
      </c>
      <c r="B22" s="13">
        <v>93</v>
      </c>
    </row>
    <row r="23" spans="1:2" x14ac:dyDescent="0.25">
      <c r="A23" s="12">
        <v>20</v>
      </c>
      <c r="B23" s="13">
        <v>82</v>
      </c>
    </row>
    <row r="24" spans="1:2" x14ac:dyDescent="0.25">
      <c r="A24" s="12">
        <v>21</v>
      </c>
      <c r="B24" s="13">
        <v>75</v>
      </c>
    </row>
    <row r="25" spans="1:2" x14ac:dyDescent="0.25">
      <c r="A25" s="12">
        <v>22</v>
      </c>
      <c r="B25" s="13">
        <v>61</v>
      </c>
    </row>
    <row r="26" spans="1:2" x14ac:dyDescent="0.25">
      <c r="A26" s="12">
        <v>23</v>
      </c>
      <c r="B26" s="13">
        <v>88</v>
      </c>
    </row>
    <row r="27" spans="1:2" x14ac:dyDescent="0.25">
      <c r="A27" s="12">
        <v>24</v>
      </c>
      <c r="B27" s="13">
        <v>75</v>
      </c>
    </row>
    <row r="28" spans="1:2" x14ac:dyDescent="0.25">
      <c r="A28" s="12">
        <v>25</v>
      </c>
      <c r="B28" s="13">
        <v>77</v>
      </c>
    </row>
    <row r="29" spans="1:2" x14ac:dyDescent="0.25">
      <c r="A29" s="12">
        <v>26</v>
      </c>
      <c r="B29" s="13">
        <v>73</v>
      </c>
    </row>
    <row r="30" spans="1:2" x14ac:dyDescent="0.25">
      <c r="A30" s="12">
        <v>27</v>
      </c>
      <c r="B30" s="13">
        <v>74</v>
      </c>
    </row>
    <row r="31" spans="1:2" x14ac:dyDescent="0.25">
      <c r="A31" s="12">
        <v>28</v>
      </c>
      <c r="B31" s="13">
        <v>85</v>
      </c>
    </row>
  </sheetData>
  <printOptions headings="1"/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F31"/>
  <sheetViews>
    <sheetView workbookViewId="0">
      <selection activeCell="A2" sqref="A2"/>
    </sheetView>
  </sheetViews>
  <sheetFormatPr defaultColWidth="9.140625" defaultRowHeight="15" x14ac:dyDescent="0.25"/>
  <cols>
    <col min="1" max="2" width="9.140625" style="12"/>
    <col min="3" max="3" width="9.140625" style="11"/>
    <col min="4" max="4" width="28.5703125" style="11" customWidth="1"/>
    <col min="5" max="5" width="9.140625" style="11"/>
    <col min="6" max="6" width="28.7109375" style="11" customWidth="1"/>
    <col min="7" max="7" width="8" style="11" customWidth="1"/>
    <col min="8" max="16384" width="9.140625" style="11"/>
  </cols>
  <sheetData>
    <row r="1" spans="1:6" x14ac:dyDescent="0.25">
      <c r="A1" s="42" t="s">
        <v>168</v>
      </c>
    </row>
    <row r="3" spans="1:6" x14ac:dyDescent="0.25">
      <c r="A3" s="12" t="s">
        <v>36</v>
      </c>
      <c r="B3" s="16" t="s">
        <v>7</v>
      </c>
      <c r="D3" s="11" t="s">
        <v>69</v>
      </c>
    </row>
    <row r="4" spans="1:6" x14ac:dyDescent="0.25">
      <c r="A4" s="12">
        <v>1</v>
      </c>
      <c r="B4" s="13">
        <v>26</v>
      </c>
    </row>
    <row r="5" spans="1:6" x14ac:dyDescent="0.25">
      <c r="A5" s="12">
        <v>2</v>
      </c>
      <c r="B5" s="13">
        <v>16</v>
      </c>
      <c r="D5" s="19" t="s">
        <v>19</v>
      </c>
      <c r="E5" s="19" t="s">
        <v>20</v>
      </c>
      <c r="F5" s="15"/>
    </row>
    <row r="6" spans="1:6" x14ac:dyDescent="0.25">
      <c r="A6" s="12">
        <v>3</v>
      </c>
      <c r="B6" s="13">
        <v>22</v>
      </c>
      <c r="D6" s="18" t="s">
        <v>70</v>
      </c>
      <c r="E6" s="17">
        <f>_xlfn.QUARTILE.EXC(B4:B31,1)</f>
        <v>22.5</v>
      </c>
      <c r="F6" s="15" t="str">
        <f ca="1">_xlfn.FORMULATEXT(E6)</f>
        <v>=QUARTILE.EXC(B4:B31,1)</v>
      </c>
    </row>
    <row r="7" spans="1:6" x14ac:dyDescent="0.25">
      <c r="A7" s="12">
        <v>4</v>
      </c>
      <c r="B7" s="13">
        <v>28</v>
      </c>
      <c r="D7" s="18" t="s">
        <v>71</v>
      </c>
      <c r="E7" s="17">
        <f>MIN(B4:B31)</f>
        <v>15</v>
      </c>
      <c r="F7" s="15" t="str">
        <f ca="1">_xlfn.FORMULATEXT(E7)</f>
        <v>=MIN(B4:B31)</v>
      </c>
    </row>
    <row r="8" spans="1:6" x14ac:dyDescent="0.25">
      <c r="A8" s="12">
        <v>5</v>
      </c>
      <c r="B8" s="13">
        <v>28</v>
      </c>
      <c r="D8" s="18" t="s">
        <v>72</v>
      </c>
      <c r="E8" s="17">
        <f>MEDIAN(B4:B31)</f>
        <v>26.5</v>
      </c>
      <c r="F8" s="15" t="str">
        <f ca="1">_xlfn.FORMULATEXT(E8)</f>
        <v>=MEDIAN(B4:B31)</v>
      </c>
    </row>
    <row r="9" spans="1:6" x14ac:dyDescent="0.25">
      <c r="A9" s="12">
        <v>6</v>
      </c>
      <c r="B9" s="13">
        <v>15</v>
      </c>
      <c r="D9" s="18" t="s">
        <v>73</v>
      </c>
      <c r="E9" s="17">
        <f>MAX(B4:B31)</f>
        <v>35</v>
      </c>
      <c r="F9" s="15" t="str">
        <f ca="1">_xlfn.FORMULATEXT(E9)</f>
        <v>=MAX(B4:B31)</v>
      </c>
    </row>
    <row r="10" spans="1:6" x14ac:dyDescent="0.25">
      <c r="A10" s="12">
        <v>7</v>
      </c>
      <c r="B10" s="13">
        <v>28</v>
      </c>
      <c r="D10" s="18" t="s">
        <v>74</v>
      </c>
      <c r="E10" s="17">
        <f>_xlfn.QUARTILE.EXC(B4:B31,3)</f>
        <v>28.75</v>
      </c>
      <c r="F10" s="15" t="str">
        <f ca="1">_xlfn.FORMULATEXT(E10)</f>
        <v>=QUARTILE.EXC(B4:B31,3)</v>
      </c>
    </row>
    <row r="11" spans="1:6" x14ac:dyDescent="0.25">
      <c r="A11" s="12">
        <v>8</v>
      </c>
      <c r="B11" s="13">
        <v>26</v>
      </c>
    </row>
    <row r="12" spans="1:6" x14ac:dyDescent="0.25">
      <c r="A12" s="12">
        <v>9</v>
      </c>
      <c r="B12" s="13">
        <v>28</v>
      </c>
    </row>
    <row r="13" spans="1:6" x14ac:dyDescent="0.25">
      <c r="A13" s="12">
        <v>10</v>
      </c>
      <c r="B13" s="13">
        <v>29</v>
      </c>
    </row>
    <row r="14" spans="1:6" x14ac:dyDescent="0.25">
      <c r="A14" s="12">
        <v>11</v>
      </c>
      <c r="B14" s="13">
        <v>25</v>
      </c>
    </row>
    <row r="15" spans="1:6" x14ac:dyDescent="0.25">
      <c r="A15" s="12">
        <v>12</v>
      </c>
      <c r="B15" s="13">
        <v>26</v>
      </c>
    </row>
    <row r="16" spans="1:6" x14ac:dyDescent="0.25">
      <c r="A16" s="12">
        <v>13</v>
      </c>
      <c r="B16" s="13">
        <v>24</v>
      </c>
    </row>
    <row r="17" spans="1:2" x14ac:dyDescent="0.25">
      <c r="A17" s="12">
        <v>14</v>
      </c>
      <c r="B17" s="13">
        <v>31</v>
      </c>
    </row>
    <row r="18" spans="1:2" x14ac:dyDescent="0.25">
      <c r="A18" s="12">
        <v>15</v>
      </c>
      <c r="B18" s="13">
        <v>29</v>
      </c>
    </row>
    <row r="19" spans="1:2" x14ac:dyDescent="0.25">
      <c r="A19" s="12">
        <v>16</v>
      </c>
      <c r="B19" s="13">
        <v>28</v>
      </c>
    </row>
    <row r="20" spans="1:2" x14ac:dyDescent="0.25">
      <c r="A20" s="12">
        <v>17</v>
      </c>
      <c r="B20" s="13">
        <v>29</v>
      </c>
    </row>
    <row r="21" spans="1:2" x14ac:dyDescent="0.25">
      <c r="A21" s="12">
        <v>18</v>
      </c>
      <c r="B21" s="13">
        <v>32</v>
      </c>
    </row>
    <row r="22" spans="1:2" x14ac:dyDescent="0.25">
      <c r="A22" s="12">
        <v>19</v>
      </c>
      <c r="B22" s="13">
        <v>19</v>
      </c>
    </row>
    <row r="23" spans="1:2" x14ac:dyDescent="0.25">
      <c r="A23" s="12">
        <v>20</v>
      </c>
      <c r="B23" s="13">
        <v>26</v>
      </c>
    </row>
    <row r="24" spans="1:2" x14ac:dyDescent="0.25">
      <c r="A24" s="12">
        <v>21</v>
      </c>
      <c r="B24" s="13">
        <v>28</v>
      </c>
    </row>
    <row r="25" spans="1:2" x14ac:dyDescent="0.25">
      <c r="A25" s="12">
        <v>22</v>
      </c>
      <c r="B25" s="13">
        <v>32</v>
      </c>
    </row>
    <row r="26" spans="1:2" x14ac:dyDescent="0.25">
      <c r="A26" s="12">
        <v>23</v>
      </c>
      <c r="B26" s="13">
        <v>22</v>
      </c>
    </row>
    <row r="27" spans="1:2" x14ac:dyDescent="0.25">
      <c r="A27" s="12">
        <v>24</v>
      </c>
      <c r="B27" s="13">
        <v>35</v>
      </c>
    </row>
    <row r="28" spans="1:2" x14ac:dyDescent="0.25">
      <c r="A28" s="12">
        <v>25</v>
      </c>
      <c r="B28" s="13">
        <v>22</v>
      </c>
    </row>
    <row r="29" spans="1:2" x14ac:dyDescent="0.25">
      <c r="A29" s="12">
        <v>26</v>
      </c>
      <c r="B29" s="13">
        <v>25</v>
      </c>
    </row>
    <row r="30" spans="1:2" x14ac:dyDescent="0.25">
      <c r="A30" s="12">
        <v>27</v>
      </c>
      <c r="B30" s="13">
        <v>27</v>
      </c>
    </row>
    <row r="31" spans="1:2" x14ac:dyDescent="0.25">
      <c r="A31" s="12">
        <v>28</v>
      </c>
      <c r="B31" s="13">
        <v>18</v>
      </c>
    </row>
  </sheetData>
  <printOptions headings="1"/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F38"/>
  <sheetViews>
    <sheetView workbookViewId="0">
      <selection activeCell="A2" sqref="A2"/>
    </sheetView>
  </sheetViews>
  <sheetFormatPr defaultColWidth="9.140625" defaultRowHeight="15" x14ac:dyDescent="0.25"/>
  <cols>
    <col min="1" max="1" width="9.140625" style="11"/>
    <col min="2" max="2" width="9.140625" style="12"/>
    <col min="3" max="3" width="4.7109375" style="11" customWidth="1"/>
    <col min="4" max="4" width="28.42578125" style="11" customWidth="1"/>
    <col min="5" max="5" width="9.140625" style="11"/>
    <col min="6" max="6" width="29.5703125" style="11" customWidth="1"/>
    <col min="7" max="16384" width="9.140625" style="11"/>
  </cols>
  <sheetData>
    <row r="1" spans="1:6" x14ac:dyDescent="0.25">
      <c r="A1" s="41" t="s">
        <v>169</v>
      </c>
    </row>
    <row r="3" spans="1:6" x14ac:dyDescent="0.25">
      <c r="B3" s="16" t="s">
        <v>31</v>
      </c>
      <c r="D3" s="11" t="s">
        <v>69</v>
      </c>
    </row>
    <row r="4" spans="1:6" x14ac:dyDescent="0.25">
      <c r="B4" s="13">
        <v>28</v>
      </c>
    </row>
    <row r="5" spans="1:6" x14ac:dyDescent="0.25">
      <c r="B5" s="13">
        <v>23</v>
      </c>
      <c r="D5" s="18" t="s">
        <v>1</v>
      </c>
      <c r="E5" s="17">
        <f>COUNT(B4:B38)</f>
        <v>35</v>
      </c>
      <c r="F5" s="15" t="str">
        <f t="shared" ref="F5:F12" ca="1" si="0">_xlfn.FORMULATEXT(E5)</f>
        <v>=COUNT(B4:B38)</v>
      </c>
    </row>
    <row r="6" spans="1:6" x14ac:dyDescent="0.25">
      <c r="B6" s="13">
        <v>27</v>
      </c>
      <c r="D6" s="18" t="s">
        <v>2</v>
      </c>
      <c r="E6" s="17">
        <f>AVERAGE(B4:B38)</f>
        <v>26.085714285714285</v>
      </c>
      <c r="F6" s="15" t="str">
        <f t="shared" ca="1" si="0"/>
        <v>=AVERAGE(B4:B38)</v>
      </c>
    </row>
    <row r="7" spans="1:6" x14ac:dyDescent="0.25">
      <c r="B7" s="13">
        <v>19</v>
      </c>
      <c r="D7" s="18" t="s">
        <v>68</v>
      </c>
      <c r="E7" s="17">
        <f>_xlfn.STDEV.S(B4:B38)</f>
        <v>4.272837799067835</v>
      </c>
      <c r="F7" s="15" t="str">
        <f t="shared" ca="1" si="0"/>
        <v>=STDEV.S(B4:B38)</v>
      </c>
    </row>
    <row r="8" spans="1:6" x14ac:dyDescent="0.25">
      <c r="B8" s="13">
        <v>22</v>
      </c>
      <c r="D8" s="18" t="s">
        <v>3</v>
      </c>
      <c r="E8" s="17">
        <f>MEDIAN(B4:B38)</f>
        <v>26</v>
      </c>
      <c r="F8" s="15" t="str">
        <f t="shared" ca="1" si="0"/>
        <v>=MEDIAN(B4:B38)</v>
      </c>
    </row>
    <row r="9" spans="1:6" x14ac:dyDescent="0.25">
      <c r="B9" s="13">
        <v>19</v>
      </c>
      <c r="D9" s="18" t="s">
        <v>32</v>
      </c>
      <c r="E9" s="17">
        <f>_xlfn.QUARTILE.EXC(B4:B38,1)</f>
        <v>23</v>
      </c>
      <c r="F9" s="15" t="str">
        <f t="shared" ca="1" si="0"/>
        <v>=QUARTILE.EXC(B4:B38,1)</v>
      </c>
    </row>
    <row r="10" spans="1:6" x14ac:dyDescent="0.25">
      <c r="B10" s="13">
        <v>23</v>
      </c>
      <c r="D10" s="18" t="s">
        <v>33</v>
      </c>
      <c r="E10" s="17">
        <f>_xlfn.QUARTILE.EXC(B4:B38,3)</f>
        <v>30</v>
      </c>
      <c r="F10" s="15" t="str">
        <f t="shared" ca="1" si="0"/>
        <v>=QUARTILE.EXC(B4:B38,3)</v>
      </c>
    </row>
    <row r="11" spans="1:6" x14ac:dyDescent="0.25">
      <c r="B11" s="13">
        <v>26</v>
      </c>
      <c r="D11" s="18" t="s">
        <v>67</v>
      </c>
      <c r="E11" s="17">
        <f>SKEW(B4:B38)</f>
        <v>-8.4230655211210412E-2</v>
      </c>
      <c r="F11" s="15" t="str">
        <f t="shared" ca="1" si="0"/>
        <v>=SKEW(B4:B38)</v>
      </c>
    </row>
    <row r="12" spans="1:6" x14ac:dyDescent="0.25">
      <c r="B12" s="13">
        <v>34</v>
      </c>
      <c r="D12" s="18" t="s">
        <v>66</v>
      </c>
      <c r="E12" s="17">
        <f>KURT(B4:B38)</f>
        <v>-0.77940153957984215</v>
      </c>
      <c r="F12" s="15" t="str">
        <f t="shared" ca="1" si="0"/>
        <v>=KURT(B4:B38)</v>
      </c>
    </row>
    <row r="13" spans="1:6" x14ac:dyDescent="0.25">
      <c r="B13" s="13">
        <v>30</v>
      </c>
    </row>
    <row r="14" spans="1:6" x14ac:dyDescent="0.25">
      <c r="B14" s="13">
        <v>29</v>
      </c>
    </row>
    <row r="15" spans="1:6" x14ac:dyDescent="0.25">
      <c r="B15" s="13">
        <v>25</v>
      </c>
    </row>
    <row r="16" spans="1:6" x14ac:dyDescent="0.25">
      <c r="B16" s="13">
        <v>28</v>
      </c>
    </row>
    <row r="17" spans="2:2" x14ac:dyDescent="0.25">
      <c r="B17" s="13">
        <v>31</v>
      </c>
    </row>
    <row r="18" spans="2:2" x14ac:dyDescent="0.25">
      <c r="B18" s="13">
        <v>27</v>
      </c>
    </row>
    <row r="19" spans="2:2" x14ac:dyDescent="0.25">
      <c r="B19" s="13">
        <v>25</v>
      </c>
    </row>
    <row r="20" spans="2:2" x14ac:dyDescent="0.25">
      <c r="B20" s="13">
        <v>28</v>
      </c>
    </row>
    <row r="21" spans="2:2" x14ac:dyDescent="0.25">
      <c r="B21" s="13">
        <v>22</v>
      </c>
    </row>
    <row r="22" spans="2:2" x14ac:dyDescent="0.25">
      <c r="B22" s="13">
        <v>19</v>
      </c>
    </row>
    <row r="23" spans="2:2" x14ac:dyDescent="0.25">
      <c r="B23" s="13">
        <v>25</v>
      </c>
    </row>
    <row r="24" spans="2:2" x14ac:dyDescent="0.25">
      <c r="B24" s="13">
        <v>24</v>
      </c>
    </row>
    <row r="25" spans="2:2" x14ac:dyDescent="0.25">
      <c r="B25" s="13">
        <v>23</v>
      </c>
    </row>
    <row r="26" spans="2:2" x14ac:dyDescent="0.25">
      <c r="B26" s="13">
        <v>30</v>
      </c>
    </row>
    <row r="27" spans="2:2" x14ac:dyDescent="0.25">
      <c r="B27" s="13">
        <v>26</v>
      </c>
    </row>
    <row r="28" spans="2:2" x14ac:dyDescent="0.25">
      <c r="B28" s="13">
        <v>32</v>
      </c>
    </row>
    <row r="29" spans="2:2" x14ac:dyDescent="0.25">
      <c r="B29" s="13">
        <v>33</v>
      </c>
    </row>
    <row r="30" spans="2:2" x14ac:dyDescent="0.25">
      <c r="B30" s="13">
        <v>24</v>
      </c>
    </row>
    <row r="31" spans="2:2" x14ac:dyDescent="0.25">
      <c r="B31" s="13">
        <v>26</v>
      </c>
    </row>
    <row r="32" spans="2:2" x14ac:dyDescent="0.25">
      <c r="B32" s="13">
        <v>18</v>
      </c>
    </row>
    <row r="33" spans="2:2" x14ac:dyDescent="0.25">
      <c r="B33" s="13">
        <v>30</v>
      </c>
    </row>
    <row r="34" spans="2:2" x14ac:dyDescent="0.25">
      <c r="B34" s="13">
        <v>23</v>
      </c>
    </row>
    <row r="35" spans="2:2" x14ac:dyDescent="0.25">
      <c r="B35" s="13">
        <v>31</v>
      </c>
    </row>
    <row r="36" spans="2:2" x14ac:dyDescent="0.25">
      <c r="B36" s="13">
        <v>32</v>
      </c>
    </row>
    <row r="37" spans="2:2" x14ac:dyDescent="0.25">
      <c r="B37" s="13">
        <v>29</v>
      </c>
    </row>
    <row r="38" spans="2:2" x14ac:dyDescent="0.25">
      <c r="B38" s="13">
        <v>22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F51"/>
  <sheetViews>
    <sheetView workbookViewId="0">
      <selection activeCell="A2" sqref="A2"/>
    </sheetView>
  </sheetViews>
  <sheetFormatPr defaultColWidth="9.140625" defaultRowHeight="15" x14ac:dyDescent="0.25"/>
  <cols>
    <col min="1" max="2" width="9.140625" style="12"/>
    <col min="3" max="3" width="9.140625" style="11"/>
    <col min="4" max="4" width="36.5703125" style="11" bestFit="1" customWidth="1"/>
    <col min="5" max="5" width="9.140625" style="11"/>
    <col min="6" max="6" width="27.42578125" style="11" customWidth="1"/>
    <col min="7" max="16384" width="9.140625" style="11"/>
  </cols>
  <sheetData>
    <row r="1" spans="1:6" x14ac:dyDescent="0.25">
      <c r="A1" s="42" t="s">
        <v>170</v>
      </c>
    </row>
    <row r="2" spans="1:6" x14ac:dyDescent="0.25">
      <c r="D2" s="22"/>
    </row>
    <row r="3" spans="1:6" x14ac:dyDescent="0.25">
      <c r="A3" s="12" t="s">
        <v>36</v>
      </c>
      <c r="B3" s="16" t="s">
        <v>7</v>
      </c>
      <c r="D3" s="11" t="s">
        <v>69</v>
      </c>
    </row>
    <row r="4" spans="1:6" x14ac:dyDescent="0.25">
      <c r="A4" s="12">
        <v>1</v>
      </c>
      <c r="B4" s="13">
        <v>43</v>
      </c>
    </row>
    <row r="5" spans="1:6" x14ac:dyDescent="0.25">
      <c r="A5" s="12">
        <v>2</v>
      </c>
      <c r="B5" s="13">
        <v>39</v>
      </c>
      <c r="D5" s="14" t="s">
        <v>2</v>
      </c>
      <c r="E5" s="11">
        <f>AVERAGE(B4:B51)</f>
        <v>37.0625</v>
      </c>
      <c r="F5" s="15" t="str">
        <f ca="1">_xlfn.FORMULATEXT(E5)</f>
        <v>=AVERAGE(B4:B51)</v>
      </c>
    </row>
    <row r="6" spans="1:6" x14ac:dyDescent="0.25">
      <c r="A6" s="12">
        <v>3</v>
      </c>
      <c r="B6" s="13">
        <v>31</v>
      </c>
      <c r="D6" s="14" t="s">
        <v>12</v>
      </c>
      <c r="E6" s="11">
        <f>_xlfn.STDEV.P(B4:B51)</f>
        <v>7.0220078147208014</v>
      </c>
      <c r="F6" s="15" t="str">
        <f ca="1">_xlfn.FORMULATEXT(E6)</f>
        <v>=STDEV.P(B4:B51)</v>
      </c>
    </row>
    <row r="7" spans="1:6" x14ac:dyDescent="0.25">
      <c r="A7" s="12">
        <v>4</v>
      </c>
      <c r="B7" s="13">
        <v>34</v>
      </c>
      <c r="D7" s="14" t="s">
        <v>3</v>
      </c>
      <c r="E7" s="11">
        <f>MEDIAN(B4:B51)</f>
        <v>37.5</v>
      </c>
      <c r="F7" s="15" t="str">
        <f ca="1">_xlfn.FORMULATEXT(E7)</f>
        <v>=MEDIAN(B4:B51)</v>
      </c>
    </row>
    <row r="8" spans="1:6" x14ac:dyDescent="0.25">
      <c r="A8" s="12">
        <v>5</v>
      </c>
      <c r="B8" s="13">
        <v>37</v>
      </c>
    </row>
    <row r="9" spans="1:6" x14ac:dyDescent="0.25">
      <c r="A9" s="12">
        <v>6</v>
      </c>
      <c r="B9" s="13">
        <v>36</v>
      </c>
      <c r="D9" s="11" t="s">
        <v>35</v>
      </c>
    </row>
    <row r="10" spans="1:6" x14ac:dyDescent="0.25">
      <c r="A10" s="12">
        <v>7</v>
      </c>
      <c r="B10" s="13">
        <v>34</v>
      </c>
    </row>
    <row r="11" spans="1:6" x14ac:dyDescent="0.25">
      <c r="A11" s="12">
        <v>8</v>
      </c>
      <c r="B11" s="13">
        <v>44</v>
      </c>
      <c r="D11" s="19" t="s">
        <v>19</v>
      </c>
      <c r="E11" s="19" t="s">
        <v>20</v>
      </c>
    </row>
    <row r="12" spans="1:6" x14ac:dyDescent="0.25">
      <c r="A12" s="12">
        <v>9</v>
      </c>
      <c r="B12" s="13">
        <v>29</v>
      </c>
      <c r="D12" s="18" t="s">
        <v>70</v>
      </c>
      <c r="E12" s="17">
        <f>_xlfn.QUARTILE.EXC(B4:B51,1)</f>
        <v>31.25</v>
      </c>
      <c r="F12" s="15" t="str">
        <f ca="1">_xlfn.FORMULATEXT(E12)</f>
        <v>=QUARTILE.EXC(B4:B51,1)</v>
      </c>
    </row>
    <row r="13" spans="1:6" x14ac:dyDescent="0.25">
      <c r="A13" s="12">
        <v>10</v>
      </c>
      <c r="B13" s="13">
        <v>31</v>
      </c>
      <c r="D13" s="18" t="s">
        <v>71</v>
      </c>
      <c r="E13" s="17">
        <f>MIN(B4:B51)</f>
        <v>25</v>
      </c>
      <c r="F13" s="15" t="str">
        <f ca="1">_xlfn.FORMULATEXT(E13)</f>
        <v>=MIN(B4:B51)</v>
      </c>
    </row>
    <row r="14" spans="1:6" x14ac:dyDescent="0.25">
      <c r="A14" s="12">
        <v>11</v>
      </c>
      <c r="B14" s="13">
        <v>44</v>
      </c>
      <c r="D14" s="18" t="s">
        <v>72</v>
      </c>
      <c r="E14" s="17">
        <f>MEDIAN(B4:B51)</f>
        <v>37.5</v>
      </c>
      <c r="F14" s="15" t="str">
        <f ca="1">_xlfn.FORMULATEXT(E14)</f>
        <v>=MEDIAN(B4:B51)</v>
      </c>
    </row>
    <row r="15" spans="1:6" x14ac:dyDescent="0.25">
      <c r="A15" s="12">
        <v>12</v>
      </c>
      <c r="B15" s="13">
        <v>38</v>
      </c>
      <c r="D15" s="18" t="s">
        <v>73</v>
      </c>
      <c r="E15" s="17">
        <f>MAX(B4:B51)</f>
        <v>53</v>
      </c>
      <c r="F15" s="15" t="str">
        <f ca="1">_xlfn.FORMULATEXT(E15)</f>
        <v>=MAX(B4:B51)</v>
      </c>
    </row>
    <row r="16" spans="1:6" x14ac:dyDescent="0.25">
      <c r="A16" s="12">
        <v>13</v>
      </c>
      <c r="B16" s="13">
        <v>34</v>
      </c>
      <c r="D16" s="18" t="s">
        <v>74</v>
      </c>
      <c r="E16" s="17">
        <f>_xlfn.QUARTILE.EXC(B4:B51,3)</f>
        <v>42.75</v>
      </c>
      <c r="F16" s="15" t="str">
        <f ca="1">_xlfn.FORMULATEXT(E16)</f>
        <v>=QUARTILE.EXC(B4:B51,3)</v>
      </c>
    </row>
    <row r="17" spans="1:2" x14ac:dyDescent="0.25">
      <c r="A17" s="12">
        <v>14</v>
      </c>
      <c r="B17" s="13">
        <v>53</v>
      </c>
    </row>
    <row r="18" spans="1:2" x14ac:dyDescent="0.25">
      <c r="A18" s="12">
        <v>15</v>
      </c>
      <c r="B18" s="13">
        <v>29</v>
      </c>
    </row>
    <row r="19" spans="1:2" x14ac:dyDescent="0.25">
      <c r="A19" s="12">
        <v>16</v>
      </c>
      <c r="B19" s="13">
        <v>40</v>
      </c>
    </row>
    <row r="20" spans="1:2" x14ac:dyDescent="0.25">
      <c r="A20" s="12">
        <v>17</v>
      </c>
      <c r="B20" s="13">
        <v>27</v>
      </c>
    </row>
    <row r="21" spans="1:2" x14ac:dyDescent="0.25">
      <c r="A21" s="12">
        <v>18</v>
      </c>
      <c r="B21" s="13">
        <v>53</v>
      </c>
    </row>
    <row r="22" spans="1:2" x14ac:dyDescent="0.25">
      <c r="A22" s="12">
        <v>19</v>
      </c>
      <c r="B22" s="13">
        <v>43</v>
      </c>
    </row>
    <row r="23" spans="1:2" x14ac:dyDescent="0.25">
      <c r="A23" s="12">
        <v>20</v>
      </c>
      <c r="B23" s="13">
        <v>38</v>
      </c>
    </row>
    <row r="24" spans="1:2" x14ac:dyDescent="0.25">
      <c r="A24" s="12">
        <v>21</v>
      </c>
      <c r="B24" s="13">
        <v>35</v>
      </c>
    </row>
    <row r="25" spans="1:2" x14ac:dyDescent="0.25">
      <c r="A25" s="12">
        <v>22</v>
      </c>
      <c r="B25" s="13">
        <v>28</v>
      </c>
    </row>
    <row r="26" spans="1:2" x14ac:dyDescent="0.25">
      <c r="A26" s="12">
        <v>23</v>
      </c>
      <c r="B26" s="13">
        <v>25</v>
      </c>
    </row>
    <row r="27" spans="1:2" x14ac:dyDescent="0.25">
      <c r="A27" s="12">
        <v>24</v>
      </c>
      <c r="B27" s="13">
        <v>29</v>
      </c>
    </row>
    <row r="28" spans="1:2" x14ac:dyDescent="0.25">
      <c r="A28" s="12">
        <v>25</v>
      </c>
      <c r="B28" s="13">
        <v>46</v>
      </c>
    </row>
    <row r="29" spans="1:2" x14ac:dyDescent="0.25">
      <c r="A29" s="12">
        <v>26</v>
      </c>
      <c r="B29" s="13">
        <v>31</v>
      </c>
    </row>
    <row r="30" spans="1:2" x14ac:dyDescent="0.25">
      <c r="A30" s="12">
        <v>27</v>
      </c>
      <c r="B30" s="13">
        <v>43</v>
      </c>
    </row>
    <row r="31" spans="1:2" x14ac:dyDescent="0.25">
      <c r="A31" s="12">
        <v>28</v>
      </c>
      <c r="B31" s="13">
        <v>38</v>
      </c>
    </row>
    <row r="32" spans="1:2" x14ac:dyDescent="0.25">
      <c r="A32" s="12">
        <v>29</v>
      </c>
      <c r="B32" s="13">
        <v>35</v>
      </c>
    </row>
    <row r="33" spans="1:2" x14ac:dyDescent="0.25">
      <c r="A33" s="12">
        <v>30</v>
      </c>
      <c r="B33" s="13">
        <v>25</v>
      </c>
    </row>
    <row r="34" spans="1:2" x14ac:dyDescent="0.25">
      <c r="A34" s="12">
        <v>31</v>
      </c>
      <c r="B34" s="13">
        <v>41</v>
      </c>
    </row>
    <row r="35" spans="1:2" x14ac:dyDescent="0.25">
      <c r="A35" s="12">
        <v>32</v>
      </c>
      <c r="B35" s="13">
        <v>46</v>
      </c>
    </row>
    <row r="36" spans="1:2" x14ac:dyDescent="0.25">
      <c r="A36" s="12">
        <v>33</v>
      </c>
      <c r="B36" s="13">
        <v>32</v>
      </c>
    </row>
    <row r="37" spans="1:2" x14ac:dyDescent="0.25">
      <c r="A37" s="12">
        <v>34</v>
      </c>
      <c r="B37" s="13">
        <v>38</v>
      </c>
    </row>
    <row r="38" spans="1:2" x14ac:dyDescent="0.25">
      <c r="A38" s="12">
        <v>35</v>
      </c>
      <c r="B38" s="13">
        <v>39</v>
      </c>
    </row>
    <row r="39" spans="1:2" x14ac:dyDescent="0.25">
      <c r="A39" s="12">
        <v>36</v>
      </c>
      <c r="B39" s="13">
        <v>32</v>
      </c>
    </row>
    <row r="40" spans="1:2" x14ac:dyDescent="0.25">
      <c r="A40" s="12">
        <v>37</v>
      </c>
      <c r="B40" s="13">
        <v>33</v>
      </c>
    </row>
    <row r="41" spans="1:2" x14ac:dyDescent="0.25">
      <c r="A41" s="12">
        <v>38</v>
      </c>
      <c r="B41" s="13">
        <v>42</v>
      </c>
    </row>
    <row r="42" spans="1:2" x14ac:dyDescent="0.25">
      <c r="A42" s="12">
        <v>39</v>
      </c>
      <c r="B42" s="13">
        <v>27</v>
      </c>
    </row>
    <row r="43" spans="1:2" x14ac:dyDescent="0.25">
      <c r="A43" s="12">
        <v>40</v>
      </c>
      <c r="B43" s="13">
        <v>45</v>
      </c>
    </row>
    <row r="44" spans="1:2" x14ac:dyDescent="0.25">
      <c r="A44" s="12">
        <v>41</v>
      </c>
      <c r="B44" s="13">
        <v>26</v>
      </c>
    </row>
    <row r="45" spans="1:2" x14ac:dyDescent="0.25">
      <c r="A45" s="12">
        <v>42</v>
      </c>
      <c r="B45" s="13">
        <v>50</v>
      </c>
    </row>
    <row r="46" spans="1:2" x14ac:dyDescent="0.25">
      <c r="A46" s="12">
        <v>43</v>
      </c>
      <c r="B46" s="13">
        <v>38</v>
      </c>
    </row>
    <row r="47" spans="1:2" x14ac:dyDescent="0.25">
      <c r="A47" s="12">
        <v>44</v>
      </c>
      <c r="B47" s="13">
        <v>37</v>
      </c>
    </row>
    <row r="48" spans="1:2" x14ac:dyDescent="0.25">
      <c r="A48" s="12">
        <v>45</v>
      </c>
      <c r="B48" s="13">
        <v>36</v>
      </c>
    </row>
    <row r="49" spans="1:2" x14ac:dyDescent="0.25">
      <c r="A49" s="12">
        <v>46</v>
      </c>
      <c r="B49" s="13">
        <v>46</v>
      </c>
    </row>
    <row r="50" spans="1:2" x14ac:dyDescent="0.25">
      <c r="A50" s="12">
        <v>47</v>
      </c>
      <c r="B50" s="13">
        <v>41</v>
      </c>
    </row>
    <row r="51" spans="1:2" x14ac:dyDescent="0.25">
      <c r="A51" s="12">
        <v>48</v>
      </c>
      <c r="B51" s="13">
        <v>38</v>
      </c>
    </row>
  </sheetData>
  <printOptions headings="1"/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18"/>
  <sheetViews>
    <sheetView workbookViewId="0">
      <selection activeCell="D19" sqref="D19"/>
    </sheetView>
  </sheetViews>
  <sheetFormatPr defaultColWidth="9.140625" defaultRowHeight="15" x14ac:dyDescent="0.25"/>
  <cols>
    <col min="1" max="1" width="13.85546875" style="1" customWidth="1"/>
    <col min="2" max="2" width="23" style="1" bestFit="1" customWidth="1"/>
    <col min="3" max="3" width="8.42578125" style="1" customWidth="1"/>
    <col min="4" max="4" width="19.7109375" style="1" customWidth="1"/>
    <col min="5" max="16384" width="9.140625" style="1"/>
  </cols>
  <sheetData>
    <row r="1" spans="1:2" x14ac:dyDescent="0.25">
      <c r="A1" s="1" t="s">
        <v>106</v>
      </c>
    </row>
    <row r="4" spans="1:2" x14ac:dyDescent="0.25">
      <c r="B4" s="8" t="s">
        <v>43</v>
      </c>
    </row>
    <row r="5" spans="1:2" x14ac:dyDescent="0.25">
      <c r="B5" s="6">
        <v>40</v>
      </c>
    </row>
    <row r="6" spans="1:2" x14ac:dyDescent="0.25">
      <c r="B6" s="6">
        <v>44</v>
      </c>
    </row>
    <row r="7" spans="1:2" x14ac:dyDescent="0.25">
      <c r="B7" s="6">
        <v>55</v>
      </c>
    </row>
    <row r="8" spans="1:2" x14ac:dyDescent="0.25">
      <c r="B8" s="6">
        <v>55</v>
      </c>
    </row>
    <row r="9" spans="1:2" x14ac:dyDescent="0.25">
      <c r="B9" s="6">
        <v>64</v>
      </c>
    </row>
    <row r="10" spans="1:2" x14ac:dyDescent="0.25">
      <c r="B10" s="6">
        <v>69</v>
      </c>
    </row>
    <row r="12" spans="1:2" x14ac:dyDescent="0.25">
      <c r="B12" s="1" t="s">
        <v>42</v>
      </c>
    </row>
    <row r="13" spans="1:2" x14ac:dyDescent="0.25">
      <c r="B13" s="1" t="s">
        <v>41</v>
      </c>
    </row>
    <row r="14" spans="1:2" x14ac:dyDescent="0.25">
      <c r="B14" s="1" t="s">
        <v>40</v>
      </c>
    </row>
    <row r="15" spans="1:2" x14ac:dyDescent="0.25">
      <c r="B15" s="1" t="s">
        <v>39</v>
      </c>
    </row>
    <row r="17" spans="2:4" x14ac:dyDescent="0.25">
      <c r="B17" s="3" t="s">
        <v>2</v>
      </c>
      <c r="C17" s="1">
        <f>AVERAGE(B5:B10)</f>
        <v>54.5</v>
      </c>
      <c r="D17" s="2" t="str">
        <f ca="1">_xlfn.FORMULATEXT(C17)</f>
        <v>=AVERAGE(B5:B10)</v>
      </c>
    </row>
    <row r="18" spans="2:4" x14ac:dyDescent="0.25">
      <c r="B18" s="3" t="s">
        <v>3</v>
      </c>
      <c r="C18" s="1">
        <f>MEDIAN(B5:B10)</f>
        <v>55</v>
      </c>
      <c r="D18" s="2" t="str">
        <f ca="1">_xlfn.FORMULATEXT(C18)</f>
        <v>=MEDIAN(B5:B10)</v>
      </c>
    </row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F35"/>
  <sheetViews>
    <sheetView tabSelected="1" workbookViewId="0">
      <selection activeCell="A2" sqref="A2"/>
    </sheetView>
  </sheetViews>
  <sheetFormatPr defaultColWidth="9.140625" defaultRowHeight="15" x14ac:dyDescent="0.25"/>
  <cols>
    <col min="1" max="2" width="9.140625" style="12"/>
    <col min="3" max="3" width="9.140625" style="11"/>
    <col min="4" max="4" width="25.28515625" style="11" customWidth="1"/>
    <col min="5" max="5" width="13.28515625" style="11" customWidth="1"/>
    <col min="6" max="6" width="28" style="11" customWidth="1"/>
    <col min="7" max="16384" width="9.140625" style="11"/>
  </cols>
  <sheetData>
    <row r="1" spans="1:6" x14ac:dyDescent="0.25">
      <c r="A1" s="42" t="s">
        <v>171</v>
      </c>
    </row>
    <row r="3" spans="1:6" x14ac:dyDescent="0.25">
      <c r="A3" s="12" t="s">
        <v>36</v>
      </c>
      <c r="B3" s="16" t="s">
        <v>7</v>
      </c>
      <c r="D3" s="11" t="s">
        <v>69</v>
      </c>
    </row>
    <row r="4" spans="1:6" x14ac:dyDescent="0.25">
      <c r="A4" s="12">
        <v>1</v>
      </c>
      <c r="B4" s="13">
        <v>43</v>
      </c>
    </row>
    <row r="5" spans="1:6" x14ac:dyDescent="0.25">
      <c r="A5" s="12">
        <v>2</v>
      </c>
      <c r="B5" s="13">
        <v>39</v>
      </c>
      <c r="D5" s="14" t="s">
        <v>2</v>
      </c>
      <c r="E5" s="11">
        <f>AVERAGE(B4:B35)</f>
        <v>36.03125</v>
      </c>
      <c r="F5" s="15" t="str">
        <f ca="1">_xlfn.FORMULATEXT(E5)</f>
        <v>=AVERAGE(B4:B35)</v>
      </c>
    </row>
    <row r="6" spans="1:6" x14ac:dyDescent="0.25">
      <c r="A6" s="12">
        <v>3</v>
      </c>
      <c r="B6" s="13">
        <v>31</v>
      </c>
      <c r="D6" s="14" t="s">
        <v>12</v>
      </c>
      <c r="E6" s="11">
        <f>_xlfn.STDEV.P(B4:B35)</f>
        <v>7.8798967910436488</v>
      </c>
      <c r="F6" s="15" t="str">
        <f ca="1">_xlfn.FORMULATEXT(E6)</f>
        <v>=STDEV.P(B4:B35)</v>
      </c>
    </row>
    <row r="7" spans="1:6" x14ac:dyDescent="0.25">
      <c r="A7" s="12">
        <v>4</v>
      </c>
      <c r="B7" s="13">
        <v>34</v>
      </c>
      <c r="D7" s="14" t="s">
        <v>3</v>
      </c>
      <c r="E7" s="11">
        <f>MEDIAN(B4:B35)</f>
        <v>35.5</v>
      </c>
      <c r="F7" s="15" t="str">
        <f ca="1">_xlfn.FORMULATEXT(E7)</f>
        <v>=MEDIAN(B4:B35)</v>
      </c>
    </row>
    <row r="8" spans="1:6" x14ac:dyDescent="0.25">
      <c r="A8" s="12">
        <v>5</v>
      </c>
      <c r="B8" s="13">
        <v>37</v>
      </c>
    </row>
    <row r="9" spans="1:6" x14ac:dyDescent="0.25">
      <c r="A9" s="12">
        <v>6</v>
      </c>
      <c r="B9" s="13">
        <v>36</v>
      </c>
      <c r="D9" s="11" t="s">
        <v>35</v>
      </c>
    </row>
    <row r="10" spans="1:6" x14ac:dyDescent="0.25">
      <c r="A10" s="12">
        <v>7</v>
      </c>
      <c r="B10" s="13">
        <v>34</v>
      </c>
    </row>
    <row r="11" spans="1:6" x14ac:dyDescent="0.25">
      <c r="A11" s="12">
        <v>8</v>
      </c>
      <c r="B11" s="13">
        <v>44</v>
      </c>
      <c r="D11" s="19" t="s">
        <v>19</v>
      </c>
      <c r="E11" s="19" t="s">
        <v>20</v>
      </c>
    </row>
    <row r="12" spans="1:6" x14ac:dyDescent="0.25">
      <c r="A12" s="12">
        <v>9</v>
      </c>
      <c r="B12" s="13">
        <v>29</v>
      </c>
      <c r="D12" s="18" t="s">
        <v>70</v>
      </c>
      <c r="E12" s="17">
        <f>_xlfn.QUARTILE.EXC(B4:B35,1)</f>
        <v>29.5</v>
      </c>
      <c r="F12" s="15" t="str">
        <f ca="1">_xlfn.FORMULATEXT(E12)</f>
        <v>=QUARTILE.EXC(B4:B35,1)</v>
      </c>
    </row>
    <row r="13" spans="1:6" x14ac:dyDescent="0.25">
      <c r="A13" s="12">
        <v>10</v>
      </c>
      <c r="B13" s="13">
        <v>31</v>
      </c>
      <c r="D13" s="18" t="s">
        <v>71</v>
      </c>
      <c r="E13" s="17">
        <f>MIN(B4:B35)</f>
        <v>18</v>
      </c>
      <c r="F13" s="15" t="str">
        <f ca="1">_xlfn.FORMULATEXT(E13)</f>
        <v>=MIN(B4:B35)</v>
      </c>
    </row>
    <row r="14" spans="1:6" x14ac:dyDescent="0.25">
      <c r="A14" s="12">
        <v>11</v>
      </c>
      <c r="B14" s="13">
        <v>44</v>
      </c>
      <c r="D14" s="18" t="s">
        <v>72</v>
      </c>
      <c r="E14" s="17">
        <f>MEDIAN(B4:B35)</f>
        <v>35.5</v>
      </c>
      <c r="F14" s="15" t="str">
        <f ca="1">_xlfn.FORMULATEXT(E14)</f>
        <v>=MEDIAN(B4:B35)</v>
      </c>
    </row>
    <row r="15" spans="1:6" x14ac:dyDescent="0.25">
      <c r="A15" s="12">
        <v>12</v>
      </c>
      <c r="B15" s="13">
        <v>38</v>
      </c>
      <c r="D15" s="18" t="s">
        <v>73</v>
      </c>
      <c r="E15" s="17">
        <f>MAX(B4:B35)</f>
        <v>53</v>
      </c>
      <c r="F15" s="15" t="str">
        <f ca="1">_xlfn.FORMULATEXT(E15)</f>
        <v>=MAX(B4:B35)</v>
      </c>
    </row>
    <row r="16" spans="1:6" x14ac:dyDescent="0.25">
      <c r="A16" s="12">
        <v>13</v>
      </c>
      <c r="B16" s="13">
        <v>34</v>
      </c>
      <c r="D16" s="18" t="s">
        <v>74</v>
      </c>
      <c r="E16" s="17">
        <f>_xlfn.QUARTILE.EXC(B4:B35,3)</f>
        <v>43</v>
      </c>
      <c r="F16" s="15" t="str">
        <f ca="1">_xlfn.FORMULATEXT(E16)</f>
        <v>=QUARTILE.EXC(B4:B35,3)</v>
      </c>
    </row>
    <row r="17" spans="1:2" x14ac:dyDescent="0.25">
      <c r="A17" s="12">
        <v>14</v>
      </c>
      <c r="B17" s="13">
        <v>53</v>
      </c>
    </row>
    <row r="18" spans="1:2" x14ac:dyDescent="0.25">
      <c r="A18" s="12">
        <v>15</v>
      </c>
      <c r="B18" s="13">
        <v>29</v>
      </c>
    </row>
    <row r="19" spans="1:2" x14ac:dyDescent="0.25">
      <c r="A19" s="12">
        <v>16</v>
      </c>
      <c r="B19" s="13">
        <v>40</v>
      </c>
    </row>
    <row r="20" spans="1:2" x14ac:dyDescent="0.25">
      <c r="A20" s="12">
        <v>17</v>
      </c>
      <c r="B20" s="13">
        <v>27</v>
      </c>
    </row>
    <row r="21" spans="1:2" x14ac:dyDescent="0.25">
      <c r="A21" s="12">
        <v>18</v>
      </c>
      <c r="B21" s="13">
        <v>53</v>
      </c>
    </row>
    <row r="22" spans="1:2" x14ac:dyDescent="0.25">
      <c r="A22" s="12">
        <v>19</v>
      </c>
      <c r="B22" s="13">
        <v>43</v>
      </c>
    </row>
    <row r="23" spans="1:2" x14ac:dyDescent="0.25">
      <c r="A23" s="12">
        <v>20</v>
      </c>
      <c r="B23" s="13">
        <v>38</v>
      </c>
    </row>
    <row r="24" spans="1:2" x14ac:dyDescent="0.25">
      <c r="A24" s="12">
        <v>21</v>
      </c>
      <c r="B24" s="13">
        <v>35</v>
      </c>
    </row>
    <row r="25" spans="1:2" x14ac:dyDescent="0.25">
      <c r="A25" s="12">
        <v>22</v>
      </c>
      <c r="B25" s="13">
        <v>28</v>
      </c>
    </row>
    <row r="26" spans="1:2" x14ac:dyDescent="0.25">
      <c r="A26" s="12">
        <v>23</v>
      </c>
      <c r="B26" s="13">
        <v>25</v>
      </c>
    </row>
    <row r="27" spans="1:2" x14ac:dyDescent="0.25">
      <c r="A27" s="12">
        <v>24</v>
      </c>
      <c r="B27" s="13">
        <v>29</v>
      </c>
    </row>
    <row r="28" spans="1:2" x14ac:dyDescent="0.25">
      <c r="A28" s="12">
        <v>25</v>
      </c>
      <c r="B28" s="13">
        <v>46</v>
      </c>
    </row>
    <row r="29" spans="1:2" x14ac:dyDescent="0.25">
      <c r="A29" s="12">
        <v>26</v>
      </c>
      <c r="B29" s="13">
        <v>31</v>
      </c>
    </row>
    <row r="30" spans="1:2" x14ac:dyDescent="0.25">
      <c r="A30" s="12">
        <v>27</v>
      </c>
      <c r="B30" s="13">
        <v>43</v>
      </c>
    </row>
    <row r="31" spans="1:2" x14ac:dyDescent="0.25">
      <c r="A31" s="12">
        <v>28</v>
      </c>
      <c r="B31" s="13">
        <v>38</v>
      </c>
    </row>
    <row r="32" spans="1:2" x14ac:dyDescent="0.25">
      <c r="A32" s="12">
        <v>29</v>
      </c>
      <c r="B32" s="13">
        <v>35</v>
      </c>
    </row>
    <row r="33" spans="1:2" x14ac:dyDescent="0.25">
      <c r="A33" s="12">
        <v>30</v>
      </c>
      <c r="B33" s="13">
        <v>25</v>
      </c>
    </row>
    <row r="34" spans="1:2" x14ac:dyDescent="0.25">
      <c r="A34" s="12">
        <v>31</v>
      </c>
      <c r="B34" s="13">
        <v>43</v>
      </c>
    </row>
    <row r="35" spans="1:2" x14ac:dyDescent="0.25">
      <c r="A35" s="12">
        <v>32</v>
      </c>
      <c r="B35" s="13">
        <v>18</v>
      </c>
    </row>
  </sheetData>
  <printOptions headings="1"/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33"/>
  <sheetViews>
    <sheetView workbookViewId="0">
      <selection activeCell="D34" sqref="D34"/>
    </sheetView>
  </sheetViews>
  <sheetFormatPr defaultColWidth="9.140625" defaultRowHeight="15" x14ac:dyDescent="0.25"/>
  <cols>
    <col min="1" max="1" width="14.5703125" style="1" customWidth="1"/>
    <col min="2" max="3" width="9.140625" style="1"/>
    <col min="4" max="4" width="21.28515625" style="1" customWidth="1"/>
    <col min="5" max="16384" width="9.140625" style="1"/>
  </cols>
  <sheetData>
    <row r="1" spans="1:2" x14ac:dyDescent="0.25">
      <c r="A1" s="1" t="s">
        <v>107</v>
      </c>
    </row>
    <row r="4" spans="1:2" x14ac:dyDescent="0.25">
      <c r="B4" s="8" t="s">
        <v>31</v>
      </c>
    </row>
    <row r="5" spans="1:2" x14ac:dyDescent="0.25">
      <c r="B5" s="6">
        <v>1</v>
      </c>
    </row>
    <row r="6" spans="1:2" x14ac:dyDescent="0.25">
      <c r="B6" s="6">
        <v>1</v>
      </c>
    </row>
    <row r="7" spans="1:2" x14ac:dyDescent="0.25">
      <c r="B7" s="6">
        <v>1</v>
      </c>
    </row>
    <row r="8" spans="1:2" x14ac:dyDescent="0.25">
      <c r="B8" s="6">
        <v>1</v>
      </c>
    </row>
    <row r="9" spans="1:2" x14ac:dyDescent="0.25">
      <c r="B9" s="6">
        <v>1</v>
      </c>
    </row>
    <row r="10" spans="1:2" x14ac:dyDescent="0.25">
      <c r="B10" s="6">
        <v>2</v>
      </c>
    </row>
    <row r="11" spans="1:2" x14ac:dyDescent="0.25">
      <c r="B11" s="6">
        <v>2</v>
      </c>
    </row>
    <row r="12" spans="1:2" x14ac:dyDescent="0.25">
      <c r="B12" s="6">
        <v>2</v>
      </c>
    </row>
    <row r="13" spans="1:2" x14ac:dyDescent="0.25">
      <c r="B13" s="6">
        <v>2</v>
      </c>
    </row>
    <row r="14" spans="1:2" x14ac:dyDescent="0.25">
      <c r="B14" s="6">
        <v>2</v>
      </c>
    </row>
    <row r="15" spans="1:2" x14ac:dyDescent="0.25">
      <c r="B15" s="6">
        <v>2</v>
      </c>
    </row>
    <row r="16" spans="1:2" x14ac:dyDescent="0.25">
      <c r="B16" s="6">
        <v>3</v>
      </c>
    </row>
    <row r="17" spans="2:4" x14ac:dyDescent="0.25">
      <c r="B17" s="6">
        <v>3</v>
      </c>
    </row>
    <row r="18" spans="2:4" x14ac:dyDescent="0.25">
      <c r="B18" s="6">
        <v>3</v>
      </c>
    </row>
    <row r="19" spans="2:4" x14ac:dyDescent="0.25">
      <c r="B19" s="6">
        <v>3</v>
      </c>
    </row>
    <row r="20" spans="2:4" x14ac:dyDescent="0.25">
      <c r="B20" s="6">
        <v>3</v>
      </c>
    </row>
    <row r="21" spans="2:4" x14ac:dyDescent="0.25">
      <c r="B21" s="6">
        <v>4</v>
      </c>
    </row>
    <row r="22" spans="2:4" x14ac:dyDescent="0.25">
      <c r="B22" s="6">
        <v>4</v>
      </c>
    </row>
    <row r="23" spans="2:4" x14ac:dyDescent="0.25">
      <c r="B23" s="6">
        <v>4</v>
      </c>
    </row>
    <row r="24" spans="2:4" x14ac:dyDescent="0.25">
      <c r="B24" s="6">
        <v>4</v>
      </c>
    </row>
    <row r="25" spans="2:4" x14ac:dyDescent="0.25">
      <c r="B25" s="6">
        <v>5</v>
      </c>
    </row>
    <row r="26" spans="2:4" x14ac:dyDescent="0.25">
      <c r="B26" s="6">
        <v>5</v>
      </c>
    </row>
    <row r="27" spans="2:4" x14ac:dyDescent="0.25">
      <c r="B27" s="6">
        <v>5</v>
      </c>
    </row>
    <row r="28" spans="2:4" x14ac:dyDescent="0.25">
      <c r="B28" s="6">
        <v>5</v>
      </c>
    </row>
    <row r="29" spans="2:4" x14ac:dyDescent="0.25">
      <c r="B29" s="6">
        <v>5</v>
      </c>
    </row>
    <row r="31" spans="2:4" x14ac:dyDescent="0.25">
      <c r="B31" s="1" t="s">
        <v>4</v>
      </c>
      <c r="C31" s="1">
        <f>AVERAGE(B5:B29)</f>
        <v>2.92</v>
      </c>
      <c r="D31" s="2" t="str">
        <f ca="1">_xlfn.FORMULATEXT(C31)</f>
        <v>=AVERAGE(B5:B29)</v>
      </c>
    </row>
    <row r="32" spans="2:4" x14ac:dyDescent="0.25">
      <c r="B32" s="1" t="s">
        <v>5</v>
      </c>
      <c r="C32" s="1">
        <f>MEDIAN(B5:B29)</f>
        <v>3</v>
      </c>
      <c r="D32" s="2" t="str">
        <f ca="1">_xlfn.FORMULATEXT(C32)</f>
        <v>=MEDIAN(B5:B29)</v>
      </c>
    </row>
    <row r="33" spans="2:4" x14ac:dyDescent="0.25">
      <c r="B33" s="1" t="s">
        <v>6</v>
      </c>
      <c r="C33" s="1">
        <f>MODE(B5:B29)</f>
        <v>2</v>
      </c>
      <c r="D33" s="2" t="str">
        <f ca="1">_xlfn.FORMULATEXT(C33)</f>
        <v>=MODE(B5:B29)</v>
      </c>
    </row>
  </sheetData>
  <printOptions headings="1" gridLines="1"/>
  <pageMargins left="0.74803149606299213" right="0.74803149606299213" top="0.98425196850393704" bottom="0.98425196850393704" header="0.51181102362204722" footer="0.51181102362204722"/>
  <pageSetup paperSize="9" scale="9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23"/>
  <sheetViews>
    <sheetView workbookViewId="0">
      <selection activeCell="F20" sqref="F20"/>
    </sheetView>
  </sheetViews>
  <sheetFormatPr defaultColWidth="9.140625" defaultRowHeight="15" x14ac:dyDescent="0.25"/>
  <cols>
    <col min="1" max="1" width="9.140625" style="1"/>
    <col min="2" max="2" width="9.140625" style="4"/>
    <col min="3" max="3" width="9.140625" style="1"/>
    <col min="4" max="4" width="48.7109375" style="1" customWidth="1"/>
    <col min="5" max="5" width="13.28515625" style="1" customWidth="1"/>
    <col min="6" max="6" width="33.7109375" style="1" customWidth="1"/>
    <col min="7" max="16384" width="9.140625" style="1"/>
  </cols>
  <sheetData>
    <row r="1" spans="1:6" x14ac:dyDescent="0.25">
      <c r="A1" s="1" t="s">
        <v>131</v>
      </c>
    </row>
    <row r="3" spans="1:6" x14ac:dyDescent="0.25">
      <c r="A3" s="3" t="s">
        <v>36</v>
      </c>
      <c r="B3" s="8" t="s">
        <v>7</v>
      </c>
      <c r="D3" s="28" t="s">
        <v>2</v>
      </c>
      <c r="E3" s="7">
        <f>AVERAGE(B4:B23)</f>
        <v>83.45</v>
      </c>
      <c r="F3" s="2" t="str">
        <f ca="1">_xlfn.FORMULATEXT(E3)</f>
        <v>=AVERAGE(B4:B23)</v>
      </c>
    </row>
    <row r="4" spans="1:6" x14ac:dyDescent="0.25">
      <c r="A4" s="3">
        <v>1</v>
      </c>
      <c r="B4" s="6">
        <v>75</v>
      </c>
      <c r="D4" s="28" t="s">
        <v>3</v>
      </c>
      <c r="E4" s="7">
        <f>MEDIAN(B4:B23)</f>
        <v>84</v>
      </c>
      <c r="F4" s="2" t="str">
        <f ca="1">_xlfn.FORMULATEXT(E4)</f>
        <v>=MEDIAN(B4:B23)</v>
      </c>
    </row>
    <row r="5" spans="1:6" x14ac:dyDescent="0.25">
      <c r="A5" s="3">
        <v>2</v>
      </c>
      <c r="B5" s="6">
        <v>77</v>
      </c>
      <c r="D5" s="28" t="s">
        <v>15</v>
      </c>
      <c r="E5" s="7">
        <f>_xlfn.QUARTILE.EXC(B4:B23,1)</f>
        <v>80.25</v>
      </c>
      <c r="F5" s="2" t="str">
        <f ca="1">_xlfn.FORMULATEXT(E5)</f>
        <v>=QUARTILE.EXC(B4:B23,1)</v>
      </c>
    </row>
    <row r="6" spans="1:6" x14ac:dyDescent="0.25">
      <c r="A6" s="3">
        <v>3</v>
      </c>
      <c r="B6" s="6">
        <v>78</v>
      </c>
      <c r="D6" s="28" t="s">
        <v>16</v>
      </c>
      <c r="E6" s="7">
        <f>_xlfn.QUARTILE.EXC(B4:B23,3)</f>
        <v>87.75</v>
      </c>
      <c r="F6" s="2" t="str">
        <f ca="1">_xlfn.FORMULATEXT(E6)</f>
        <v>=QUARTILE.EXC(B4:B23,3)</v>
      </c>
    </row>
    <row r="7" spans="1:6" x14ac:dyDescent="0.25">
      <c r="A7" s="3">
        <v>4</v>
      </c>
      <c r="B7" s="6">
        <v>78</v>
      </c>
      <c r="D7" s="28" t="s">
        <v>84</v>
      </c>
      <c r="E7" s="7">
        <f>_xlfn.PERCENTILE.EXC(B4:B23,0.2)</f>
        <v>78.400000000000006</v>
      </c>
      <c r="F7" s="2" t="str">
        <f ca="1">_xlfn.FORMULATEXT(E7)</f>
        <v>=PERCENTILE.EXC(B4:B23,0.2)</v>
      </c>
    </row>
    <row r="8" spans="1:6" x14ac:dyDescent="0.25">
      <c r="A8" s="3">
        <v>5</v>
      </c>
      <c r="B8" s="6">
        <v>80</v>
      </c>
      <c r="D8" s="3"/>
    </row>
    <row r="9" spans="1:6" x14ac:dyDescent="0.25">
      <c r="A9" s="3">
        <v>6</v>
      </c>
      <c r="B9" s="6">
        <v>81</v>
      </c>
    </row>
    <row r="10" spans="1:6" x14ac:dyDescent="0.25">
      <c r="A10" s="3">
        <v>7</v>
      </c>
      <c r="B10" s="6">
        <v>81</v>
      </c>
      <c r="D10" s="1" t="s">
        <v>85</v>
      </c>
    </row>
    <row r="11" spans="1:6" x14ac:dyDescent="0.25">
      <c r="A11" s="3">
        <v>8</v>
      </c>
      <c r="B11" s="6">
        <v>82</v>
      </c>
      <c r="D11" s="1" t="s">
        <v>86</v>
      </c>
    </row>
    <row r="12" spans="1:6" x14ac:dyDescent="0.25">
      <c r="A12" s="3">
        <v>9</v>
      </c>
      <c r="B12" s="6">
        <v>83</v>
      </c>
    </row>
    <row r="13" spans="1:6" x14ac:dyDescent="0.25">
      <c r="A13" s="3">
        <v>10</v>
      </c>
      <c r="B13" s="6">
        <v>84</v>
      </c>
      <c r="D13" s="28" t="s">
        <v>11</v>
      </c>
      <c r="E13" s="7">
        <f>COUNT(B4:B23)</f>
        <v>20</v>
      </c>
      <c r="F13" s="2" t="str">
        <f ca="1">_xlfn.FORMULATEXT(E13)</f>
        <v>=COUNT(B4:B23)</v>
      </c>
    </row>
    <row r="14" spans="1:6" x14ac:dyDescent="0.25">
      <c r="A14" s="3">
        <v>11</v>
      </c>
      <c r="B14" s="6">
        <v>84</v>
      </c>
      <c r="D14" s="28" t="s">
        <v>87</v>
      </c>
      <c r="E14" s="7"/>
    </row>
    <row r="15" spans="1:6" x14ac:dyDescent="0.25">
      <c r="A15" s="3">
        <v>12</v>
      </c>
      <c r="B15" s="6">
        <v>84</v>
      </c>
      <c r="D15" s="28" t="s">
        <v>89</v>
      </c>
      <c r="E15" s="29">
        <v>13</v>
      </c>
    </row>
    <row r="16" spans="1:6" x14ac:dyDescent="0.25">
      <c r="A16" s="3">
        <v>13</v>
      </c>
      <c r="B16" s="27">
        <v>85</v>
      </c>
      <c r="D16" s="28" t="s">
        <v>46</v>
      </c>
      <c r="E16" s="7">
        <f>100*E15/(E13+1)</f>
        <v>61.904761904761905</v>
      </c>
      <c r="F16" s="2" t="str">
        <f ca="1">_xlfn.FORMULATEXT(E16)</f>
        <v>=100*E15/(E13+1)</v>
      </c>
    </row>
    <row r="17" spans="1:6" x14ac:dyDescent="0.25">
      <c r="A17" s="3">
        <v>14</v>
      </c>
      <c r="B17" s="6">
        <v>87</v>
      </c>
      <c r="D17" s="1" t="s">
        <v>88</v>
      </c>
    </row>
    <row r="18" spans="1:6" x14ac:dyDescent="0.25">
      <c r="A18" s="3">
        <v>15</v>
      </c>
      <c r="B18" s="6">
        <v>87</v>
      </c>
    </row>
    <row r="19" spans="1:6" x14ac:dyDescent="0.25">
      <c r="A19" s="3">
        <v>16</v>
      </c>
      <c r="B19" s="6">
        <v>88</v>
      </c>
      <c r="D19" s="3" t="s">
        <v>90</v>
      </c>
      <c r="E19" s="1">
        <f>_xlfn.PERCENTILE.EXC(B4:B23,E16/100)</f>
        <v>85</v>
      </c>
      <c r="F19" s="2" t="str">
        <f ca="1">_xlfn.FORMULATEXT(E19)</f>
        <v>=PERCENTILE.EXC(B4:B23,E16/100)</v>
      </c>
    </row>
    <row r="20" spans="1:6" x14ac:dyDescent="0.25">
      <c r="A20" s="3">
        <v>17</v>
      </c>
      <c r="B20" s="6">
        <v>88</v>
      </c>
    </row>
    <row r="21" spans="1:6" x14ac:dyDescent="0.25">
      <c r="A21" s="3">
        <v>18</v>
      </c>
      <c r="B21" s="6">
        <v>88</v>
      </c>
    </row>
    <row r="22" spans="1:6" x14ac:dyDescent="0.25">
      <c r="A22" s="3">
        <v>19</v>
      </c>
      <c r="B22" s="6">
        <v>89</v>
      </c>
    </row>
    <row r="23" spans="1:6" x14ac:dyDescent="0.25">
      <c r="A23" s="3">
        <v>20</v>
      </c>
      <c r="B23" s="6">
        <v>90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0"/>
  <sheetViews>
    <sheetView workbookViewId="0">
      <selection activeCell="F11" sqref="F11"/>
    </sheetView>
  </sheetViews>
  <sheetFormatPr defaultColWidth="9.140625" defaultRowHeight="15" x14ac:dyDescent="0.25"/>
  <cols>
    <col min="1" max="1" width="9.140625" style="1"/>
    <col min="2" max="2" width="9.140625" style="4"/>
    <col min="3" max="3" width="9.140625" style="1"/>
    <col min="4" max="4" width="24.7109375" style="1" customWidth="1"/>
    <col min="5" max="5" width="9.140625" style="1"/>
    <col min="6" max="6" width="43.140625" style="1" customWidth="1"/>
    <col min="7" max="16384" width="9.140625" style="1"/>
  </cols>
  <sheetData>
    <row r="1" spans="1:6" x14ac:dyDescent="0.25">
      <c r="A1" s="1" t="s">
        <v>132</v>
      </c>
    </row>
    <row r="3" spans="1:6" x14ac:dyDescent="0.25">
      <c r="B3" s="8" t="s">
        <v>7</v>
      </c>
      <c r="D3" s="1" t="s">
        <v>69</v>
      </c>
    </row>
    <row r="4" spans="1:6" x14ac:dyDescent="0.25">
      <c r="B4" s="6">
        <v>95</v>
      </c>
      <c r="D4" s="3" t="s">
        <v>4</v>
      </c>
      <c r="E4" s="1">
        <f>AVERAGE(B4:B10)</f>
        <v>128.57142857142858</v>
      </c>
      <c r="F4" s="2" t="str">
        <f ca="1">_xlfn.FORMULATEXT(E4)</f>
        <v>=AVERAGE(B4:B10)</v>
      </c>
    </row>
    <row r="5" spans="1:6" x14ac:dyDescent="0.25">
      <c r="B5" s="6">
        <v>110</v>
      </c>
      <c r="D5" s="3" t="s">
        <v>5</v>
      </c>
      <c r="E5" s="1">
        <f>MEDIAN(B4:B10)</f>
        <v>130</v>
      </c>
      <c r="F5" s="2" t="str">
        <f ca="1">_xlfn.FORMULATEXT(E5)</f>
        <v>=MEDIAN(B4:B10)</v>
      </c>
    </row>
    <row r="6" spans="1:6" x14ac:dyDescent="0.25">
      <c r="B6" s="6">
        <v>105</v>
      </c>
    </row>
    <row r="7" spans="1:6" x14ac:dyDescent="0.25">
      <c r="B7" s="6">
        <v>130</v>
      </c>
      <c r="D7" s="1" t="s">
        <v>91</v>
      </c>
    </row>
    <row r="8" spans="1:6" x14ac:dyDescent="0.25">
      <c r="B8" s="6">
        <v>135</v>
      </c>
      <c r="D8" s="1" t="s">
        <v>92</v>
      </c>
    </row>
    <row r="9" spans="1:6" x14ac:dyDescent="0.25">
      <c r="B9" s="6">
        <v>155</v>
      </c>
      <c r="D9" s="3" t="s">
        <v>93</v>
      </c>
      <c r="E9" s="1">
        <f>_xlfn.STDEV.P(B4:B10)</f>
        <v>25.314350209527646</v>
      </c>
      <c r="F9" s="2" t="str">
        <f ca="1">_xlfn.FORMULATEXT(E9)</f>
        <v>=STDEV.P(B4:B10)</v>
      </c>
    </row>
    <row r="10" spans="1:6" x14ac:dyDescent="0.25">
      <c r="B10" s="6">
        <v>170</v>
      </c>
      <c r="D10" s="3" t="s">
        <v>34</v>
      </c>
      <c r="E10" s="1">
        <f>_xlfn.STDEV.S(B4:B10)</f>
        <v>27.342623276105904</v>
      </c>
      <c r="F10" s="2" t="str">
        <f ca="1">_xlfn.FORMULATEXT(E10)</f>
        <v>=STDEV.S(B4:B10)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10"/>
  <sheetViews>
    <sheetView workbookViewId="0">
      <selection activeCell="O11" sqref="O11"/>
    </sheetView>
  </sheetViews>
  <sheetFormatPr defaultColWidth="9.140625" defaultRowHeight="15" x14ac:dyDescent="0.25"/>
  <cols>
    <col min="1" max="12" width="9.140625" style="1"/>
    <col min="13" max="13" width="19.28515625" style="1" customWidth="1"/>
    <col min="14" max="14" width="9.140625" style="1"/>
    <col min="15" max="15" width="18.42578125" style="1" customWidth="1"/>
    <col min="16" max="16384" width="9.140625" style="1"/>
  </cols>
  <sheetData>
    <row r="1" spans="1:15" x14ac:dyDescent="0.25">
      <c r="A1" s="1" t="s">
        <v>133</v>
      </c>
    </row>
    <row r="3" spans="1:15" ht="15.75" x14ac:dyDescent="0.25">
      <c r="B3" s="30">
        <v>25</v>
      </c>
      <c r="C3" s="30">
        <v>25</v>
      </c>
      <c r="D3" s="30">
        <v>32</v>
      </c>
      <c r="E3" s="30">
        <v>16</v>
      </c>
      <c r="F3" s="30">
        <v>25</v>
      </c>
      <c r="G3" s="30">
        <v>29</v>
      </c>
      <c r="H3" s="30">
        <v>30</v>
      </c>
      <c r="I3" s="30">
        <v>28</v>
      </c>
      <c r="J3" s="30">
        <v>26</v>
      </c>
      <c r="K3" s="30">
        <v>26</v>
      </c>
      <c r="M3" s="1" t="s">
        <v>69</v>
      </c>
    </row>
    <row r="4" spans="1:15" ht="15.75" x14ac:dyDescent="0.25">
      <c r="B4" s="30">
        <v>20</v>
      </c>
      <c r="C4" s="30">
        <v>23</v>
      </c>
      <c r="D4" s="30">
        <v>28</v>
      </c>
      <c r="E4" s="30">
        <v>25</v>
      </c>
      <c r="F4" s="30">
        <v>18</v>
      </c>
      <c r="G4" s="30">
        <v>18</v>
      </c>
      <c r="H4" s="30">
        <v>22</v>
      </c>
      <c r="I4" s="30">
        <v>18</v>
      </c>
      <c r="J4" s="30">
        <v>21</v>
      </c>
      <c r="K4" s="30">
        <v>25</v>
      </c>
      <c r="M4" s="3" t="s">
        <v>2</v>
      </c>
      <c r="N4" s="1">
        <f>AVERAGE(B3:K6)</f>
        <v>24.274999999999999</v>
      </c>
      <c r="O4" s="2" t="str">
        <f ca="1">_xlfn.FORMULATEXT(N4)</f>
        <v>=AVERAGE(B3:K6)</v>
      </c>
    </row>
    <row r="5" spans="1:15" ht="15.75" x14ac:dyDescent="0.25">
      <c r="B5" s="30">
        <v>28</v>
      </c>
      <c r="C5" s="30">
        <v>22</v>
      </c>
      <c r="D5" s="30">
        <v>32</v>
      </c>
      <c r="E5" s="30">
        <v>19</v>
      </c>
      <c r="F5" s="30">
        <v>28</v>
      </c>
      <c r="G5" s="30">
        <v>28</v>
      </c>
      <c r="H5" s="30">
        <v>27</v>
      </c>
      <c r="I5" s="30">
        <v>18</v>
      </c>
      <c r="J5" s="30">
        <v>33</v>
      </c>
      <c r="K5" s="30">
        <v>26</v>
      </c>
      <c r="M5" s="3" t="s">
        <v>3</v>
      </c>
      <c r="N5" s="1">
        <f>MEDIAN(B3:K6)</f>
        <v>25</v>
      </c>
      <c r="O5" s="2" t="str">
        <f ca="1">_xlfn.FORMULATEXT(N5)</f>
        <v>=MEDIAN(B3:K6)</v>
      </c>
    </row>
    <row r="6" spans="1:15" ht="15.75" x14ac:dyDescent="0.25">
      <c r="B6" s="30">
        <v>28</v>
      </c>
      <c r="C6" s="30">
        <v>19</v>
      </c>
      <c r="D6" s="30">
        <v>18</v>
      </c>
      <c r="E6" s="30">
        <v>18</v>
      </c>
      <c r="F6" s="30">
        <v>29</v>
      </c>
      <c r="G6" s="30">
        <v>25</v>
      </c>
      <c r="H6" s="30">
        <v>20</v>
      </c>
      <c r="I6" s="30">
        <v>20</v>
      </c>
      <c r="J6" s="30">
        <v>23</v>
      </c>
      <c r="K6" s="30">
        <v>30</v>
      </c>
    </row>
    <row r="7" spans="1:15" x14ac:dyDescent="0.25">
      <c r="M7" s="1" t="s">
        <v>91</v>
      </c>
    </row>
    <row r="8" spans="1:15" x14ac:dyDescent="0.25">
      <c r="M8" s="1" t="s">
        <v>92</v>
      </c>
    </row>
    <row r="9" spans="1:15" x14ac:dyDescent="0.25">
      <c r="M9" s="3" t="s">
        <v>93</v>
      </c>
      <c r="N9" s="1">
        <f>_xlfn.STDEV.P(B3:K6)</f>
        <v>4.6042779021253706</v>
      </c>
      <c r="O9" s="2" t="str">
        <f ca="1">_xlfn.FORMULATEXT(N9)</f>
        <v>=STDEV.P(B3:K6)</v>
      </c>
    </row>
    <row r="10" spans="1:15" x14ac:dyDescent="0.25">
      <c r="M10" s="3" t="s">
        <v>34</v>
      </c>
      <c r="N10" s="1">
        <f>_xlfn.STDEV.S(B3:K6)</f>
        <v>4.6629334884757556</v>
      </c>
      <c r="O10" s="2" t="str">
        <f ca="1">_xlfn.FORMULATEXT(N10)</f>
        <v>=STDEV.S(B3:K6)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10"/>
  <sheetViews>
    <sheetView workbookViewId="0">
      <selection activeCell="O3" sqref="O3"/>
    </sheetView>
  </sheetViews>
  <sheetFormatPr defaultColWidth="9.140625" defaultRowHeight="15" x14ac:dyDescent="0.25"/>
  <cols>
    <col min="1" max="12" width="9.140625" style="1"/>
    <col min="13" max="13" width="19.42578125" style="1" customWidth="1"/>
    <col min="14" max="14" width="9.140625" style="1"/>
    <col min="15" max="15" width="17.85546875" style="1" customWidth="1"/>
    <col min="16" max="16384" width="9.140625" style="1"/>
  </cols>
  <sheetData>
    <row r="1" spans="1:15" x14ac:dyDescent="0.25">
      <c r="A1" s="1" t="s">
        <v>134</v>
      </c>
    </row>
    <row r="3" spans="1:15" x14ac:dyDescent="0.25">
      <c r="B3" s="31">
        <v>10</v>
      </c>
      <c r="C3" s="31">
        <v>9</v>
      </c>
      <c r="D3" s="31">
        <v>9</v>
      </c>
      <c r="E3" s="31">
        <v>6</v>
      </c>
      <c r="F3" s="31">
        <v>7</v>
      </c>
      <c r="G3" s="31">
        <v>5</v>
      </c>
      <c r="H3" s="31">
        <v>12</v>
      </c>
      <c r="I3" s="31">
        <v>8</v>
      </c>
      <c r="J3" s="31">
        <v>6</v>
      </c>
      <c r="K3" s="31">
        <v>8</v>
      </c>
      <c r="M3" s="1" t="s">
        <v>69</v>
      </c>
    </row>
    <row r="4" spans="1:15" x14ac:dyDescent="0.25">
      <c r="B4" s="31">
        <v>2</v>
      </c>
      <c r="C4" s="31">
        <v>9</v>
      </c>
      <c r="D4" s="31">
        <v>4</v>
      </c>
      <c r="E4" s="32">
        <v>10</v>
      </c>
      <c r="F4" s="32">
        <v>5</v>
      </c>
      <c r="G4" s="32">
        <v>5</v>
      </c>
      <c r="H4" s="32">
        <v>5</v>
      </c>
      <c r="I4" s="32">
        <v>7</v>
      </c>
      <c r="J4" s="32">
        <v>9</v>
      </c>
      <c r="K4" s="32">
        <v>9</v>
      </c>
      <c r="M4" s="3" t="s">
        <v>2</v>
      </c>
      <c r="N4" s="1">
        <f>AVERAGE(B3:K5)</f>
        <v>6.9666666666666668</v>
      </c>
      <c r="O4" s="2" t="str">
        <f ca="1">_xlfn.FORMULATEXT(N4)</f>
        <v>=AVERAGE(B3:K5)</v>
      </c>
    </row>
    <row r="5" spans="1:15" x14ac:dyDescent="0.25">
      <c r="B5" s="32">
        <v>6</v>
      </c>
      <c r="C5" s="32">
        <v>7</v>
      </c>
      <c r="D5" s="32">
        <v>7</v>
      </c>
      <c r="E5" s="32">
        <v>8</v>
      </c>
      <c r="F5" s="32">
        <v>6</v>
      </c>
      <c r="G5" s="32">
        <v>4</v>
      </c>
      <c r="H5" s="32">
        <v>8</v>
      </c>
      <c r="I5" s="32">
        <v>7</v>
      </c>
      <c r="J5" s="32">
        <v>5</v>
      </c>
      <c r="K5" s="32">
        <v>6</v>
      </c>
      <c r="M5" s="3" t="s">
        <v>3</v>
      </c>
      <c r="N5" s="1">
        <f>MEDIAN(B3:K5)</f>
        <v>7</v>
      </c>
      <c r="O5" s="2" t="str">
        <f ca="1">_xlfn.FORMULATEXT(N5)</f>
        <v>=MEDIAN(B3:K5)</v>
      </c>
    </row>
    <row r="7" spans="1:15" x14ac:dyDescent="0.25">
      <c r="M7" s="1" t="s">
        <v>91</v>
      </c>
    </row>
    <row r="8" spans="1:15" x14ac:dyDescent="0.25">
      <c r="M8" s="1" t="s">
        <v>92</v>
      </c>
    </row>
    <row r="9" spans="1:15" x14ac:dyDescent="0.25">
      <c r="M9" s="3" t="s">
        <v>93</v>
      </c>
      <c r="N9" s="1">
        <f>_xlfn.STDEV.P(B3:K5)</f>
        <v>2.1210584359910709</v>
      </c>
      <c r="O9" s="2" t="str">
        <f ca="1">_xlfn.FORMULATEXT(N9)</f>
        <v>=STDEV.P(B3:K5)</v>
      </c>
    </row>
    <row r="10" spans="1:15" x14ac:dyDescent="0.25">
      <c r="M10" s="3" t="s">
        <v>34</v>
      </c>
      <c r="N10" s="1">
        <f>_xlfn.STDEV.S(B3:K5)</f>
        <v>2.1573184717388734</v>
      </c>
      <c r="O10" s="2" t="str">
        <f ca="1">_xlfn.FORMULATEXT(N10)</f>
        <v>=STDEV.S(B3:K5)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43"/>
  <sheetViews>
    <sheetView workbookViewId="0">
      <selection activeCell="K3" sqref="K3"/>
    </sheetView>
  </sheetViews>
  <sheetFormatPr defaultColWidth="9.140625" defaultRowHeight="15" x14ac:dyDescent="0.25"/>
  <cols>
    <col min="1" max="6" width="9.140625" style="1"/>
    <col min="7" max="7" width="12.42578125" style="1" customWidth="1"/>
    <col min="8" max="8" width="9.7109375" style="1" customWidth="1"/>
    <col min="9" max="9" width="19" style="1" customWidth="1"/>
    <col min="10" max="10" width="18.85546875" style="1" customWidth="1"/>
    <col min="11" max="11" width="24.85546875" style="1" customWidth="1"/>
    <col min="12" max="12" width="15.7109375" style="1" customWidth="1"/>
    <col min="13" max="15" width="9.140625" style="1"/>
    <col min="16" max="16" width="19" style="1" customWidth="1"/>
    <col min="17" max="16384" width="9.140625" style="1"/>
  </cols>
  <sheetData>
    <row r="1" spans="1:16" x14ac:dyDescent="0.25">
      <c r="A1" s="1" t="s">
        <v>135</v>
      </c>
    </row>
    <row r="3" spans="1:16" x14ac:dyDescent="0.25">
      <c r="A3" s="1" t="s">
        <v>65</v>
      </c>
    </row>
    <row r="4" spans="1:16" x14ac:dyDescent="0.25">
      <c r="B4" s="7">
        <v>80</v>
      </c>
      <c r="C4" s="7">
        <v>165</v>
      </c>
      <c r="D4" s="7">
        <v>159</v>
      </c>
      <c r="E4" s="7">
        <v>143</v>
      </c>
      <c r="F4" s="7">
        <v>140</v>
      </c>
      <c r="H4" s="1" t="s">
        <v>64</v>
      </c>
      <c r="I4" s="3" t="s">
        <v>11</v>
      </c>
      <c r="J4" s="1">
        <f>COUNT(B4:F12)</f>
        <v>45</v>
      </c>
      <c r="K4" s="2" t="str">
        <f t="shared" ref="K4:K12" ca="1" si="0">_xlfn.FORMULATEXT(J4)</f>
        <v>=COUNT(B4:F12)</v>
      </c>
    </row>
    <row r="5" spans="1:16" x14ac:dyDescent="0.25">
      <c r="B5" s="7">
        <v>136</v>
      </c>
      <c r="C5" s="7">
        <v>138</v>
      </c>
      <c r="D5" s="7">
        <v>118</v>
      </c>
      <c r="E5" s="7">
        <v>120</v>
      </c>
      <c r="F5" s="7">
        <v>124</v>
      </c>
      <c r="I5" s="3" t="s">
        <v>4</v>
      </c>
      <c r="J5" s="25">
        <f>AVERAGE(B4:F12)</f>
        <v>132.13333333333333</v>
      </c>
      <c r="K5" s="2" t="str">
        <f t="shared" ca="1" si="0"/>
        <v>=AVERAGE(B4:F12)</v>
      </c>
    </row>
    <row r="6" spans="1:16" x14ac:dyDescent="0.25">
      <c r="B6" s="7">
        <v>159</v>
      </c>
      <c r="C6" s="7">
        <v>131</v>
      </c>
      <c r="D6" s="7">
        <v>93</v>
      </c>
      <c r="E6" s="7">
        <v>145</v>
      </c>
      <c r="F6" s="7">
        <v>109</v>
      </c>
      <c r="I6" s="3" t="s">
        <v>5</v>
      </c>
      <c r="J6" s="1">
        <f>MEDIAN(B4:F12)</f>
        <v>136</v>
      </c>
      <c r="K6" s="2" t="str">
        <f t="shared" ca="1" si="0"/>
        <v>=MEDIAN(B4:F12)</v>
      </c>
    </row>
    <row r="7" spans="1:16" x14ac:dyDescent="0.25">
      <c r="B7" s="7">
        <v>163</v>
      </c>
      <c r="C7" s="7">
        <v>136</v>
      </c>
      <c r="D7" s="7">
        <v>163</v>
      </c>
      <c r="E7" s="7">
        <v>142</v>
      </c>
      <c r="F7" s="7">
        <v>80</v>
      </c>
      <c r="I7" s="3" t="s">
        <v>47</v>
      </c>
      <c r="J7" s="25">
        <f>_xlfn.STDEV.P(B4:F12)</f>
        <v>24.403642715336122</v>
      </c>
      <c r="K7" s="2" t="str">
        <f t="shared" ca="1" si="0"/>
        <v>=STDEV.P(B4:F12)</v>
      </c>
    </row>
    <row r="8" spans="1:16" x14ac:dyDescent="0.25">
      <c r="B8" s="7">
        <v>106</v>
      </c>
      <c r="C8" s="7">
        <v>111</v>
      </c>
      <c r="D8" s="7">
        <v>123</v>
      </c>
      <c r="E8" s="7">
        <v>161</v>
      </c>
      <c r="F8" s="7">
        <v>179</v>
      </c>
      <c r="I8" s="3" t="s">
        <v>15</v>
      </c>
      <c r="J8" s="1">
        <f>_xlfn.QUARTILE.INC(B4:F12,1)</f>
        <v>114</v>
      </c>
      <c r="K8" s="2" t="str">
        <f t="shared" ca="1" si="0"/>
        <v>=QUARTILE.INC(B4:F12,1)</v>
      </c>
    </row>
    <row r="9" spans="1:16" x14ac:dyDescent="0.25">
      <c r="B9" s="7">
        <v>144</v>
      </c>
      <c r="C9" s="7">
        <v>145</v>
      </c>
      <c r="D9" s="7">
        <v>91</v>
      </c>
      <c r="E9" s="7">
        <v>112</v>
      </c>
      <c r="F9" s="7">
        <v>146</v>
      </c>
      <c r="I9" s="3" t="s">
        <v>16</v>
      </c>
      <c r="J9" s="1">
        <f>_xlfn.QUARTILE.INC(B4:F12,3)</f>
        <v>146</v>
      </c>
      <c r="K9" s="2" t="str">
        <f t="shared" ca="1" si="0"/>
        <v>=QUARTILE.INC(B4:F12,3)</v>
      </c>
    </row>
    <row r="10" spans="1:16" x14ac:dyDescent="0.25">
      <c r="B10" s="7">
        <v>170</v>
      </c>
      <c r="C10" s="7">
        <v>105</v>
      </c>
      <c r="D10" s="7">
        <v>131</v>
      </c>
      <c r="E10" s="7">
        <v>141</v>
      </c>
      <c r="F10" s="7">
        <v>122</v>
      </c>
      <c r="I10" s="3" t="s">
        <v>123</v>
      </c>
      <c r="J10" s="1">
        <f>J9-J8</f>
        <v>32</v>
      </c>
      <c r="K10" s="2" t="str">
        <f t="shared" ca="1" si="0"/>
        <v>=J9-J8</v>
      </c>
    </row>
    <row r="11" spans="1:16" x14ac:dyDescent="0.25">
      <c r="B11" s="7">
        <v>137</v>
      </c>
      <c r="C11" s="7">
        <v>152</v>
      </c>
      <c r="D11" s="7">
        <v>109</v>
      </c>
      <c r="E11" s="7">
        <v>122</v>
      </c>
      <c r="F11" s="7">
        <v>126</v>
      </c>
      <c r="H11" s="1" t="s">
        <v>63</v>
      </c>
      <c r="I11" s="3" t="s">
        <v>62</v>
      </c>
      <c r="J11" s="25">
        <f>SKEW(B4:F12)</f>
        <v>-0.29823392321434661</v>
      </c>
      <c r="K11" s="2" t="str">
        <f t="shared" ca="1" si="0"/>
        <v>=SKEW(B4:F12)</v>
      </c>
    </row>
    <row r="12" spans="1:16" x14ac:dyDescent="0.25">
      <c r="B12" s="7">
        <v>114</v>
      </c>
      <c r="C12" s="7">
        <v>155</v>
      </c>
      <c r="D12" s="7">
        <v>92</v>
      </c>
      <c r="E12" s="7">
        <v>143</v>
      </c>
      <c r="F12" s="7">
        <v>165</v>
      </c>
      <c r="I12" s="3" t="s">
        <v>61</v>
      </c>
      <c r="J12" s="25">
        <f>KURT(B4:F12)</f>
        <v>-0.54188621572912199</v>
      </c>
      <c r="K12" s="2" t="str">
        <f t="shared" ca="1" si="0"/>
        <v>=KURT(B4:F12)</v>
      </c>
    </row>
    <row r="13" spans="1:16" x14ac:dyDescent="0.25">
      <c r="P13" s="3"/>
    </row>
    <row r="14" spans="1:16" ht="15.75" thickBot="1" x14ac:dyDescent="0.3"/>
    <row r="15" spans="1:16" x14ac:dyDescent="0.25">
      <c r="C15" s="7" t="s">
        <v>60</v>
      </c>
      <c r="D15" s="26" t="s">
        <v>45</v>
      </c>
      <c r="F15" s="23" t="s">
        <v>45</v>
      </c>
      <c r="G15" s="23" t="s">
        <v>0</v>
      </c>
    </row>
    <row r="16" spans="1:16" x14ac:dyDescent="0.25">
      <c r="C16" s="7"/>
      <c r="D16" s="7">
        <v>74.5</v>
      </c>
      <c r="F16" s="1">
        <v>74.5</v>
      </c>
      <c r="G16" s="1">
        <v>0</v>
      </c>
    </row>
    <row r="17" spans="3:7" x14ac:dyDescent="0.25">
      <c r="C17" s="7" t="s">
        <v>58</v>
      </c>
      <c r="D17" s="7">
        <v>84.5</v>
      </c>
      <c r="F17" s="1">
        <v>84.5</v>
      </c>
      <c r="G17" s="1">
        <v>2</v>
      </c>
    </row>
    <row r="18" spans="3:7" x14ac:dyDescent="0.25">
      <c r="C18" s="7" t="s">
        <v>57</v>
      </c>
      <c r="D18" s="7">
        <v>94.5</v>
      </c>
      <c r="F18" s="1">
        <v>94.5</v>
      </c>
      <c r="G18" s="1">
        <v>3</v>
      </c>
    </row>
    <row r="19" spans="3:7" x14ac:dyDescent="0.25">
      <c r="C19" s="7" t="s">
        <v>56</v>
      </c>
      <c r="D19" s="7">
        <v>104.5</v>
      </c>
      <c r="F19" s="1">
        <v>104.5</v>
      </c>
      <c r="G19" s="1">
        <v>0</v>
      </c>
    </row>
    <row r="20" spans="3:7" x14ac:dyDescent="0.25">
      <c r="C20" s="7" t="s">
        <v>55</v>
      </c>
      <c r="D20" s="7">
        <v>114.5</v>
      </c>
      <c r="F20" s="1">
        <v>114.5</v>
      </c>
      <c r="G20" s="1">
        <v>7</v>
      </c>
    </row>
    <row r="21" spans="3:7" x14ac:dyDescent="0.25">
      <c r="C21" s="7" t="s">
        <v>54</v>
      </c>
      <c r="D21" s="7">
        <v>124.5</v>
      </c>
      <c r="F21" s="1">
        <v>124.5</v>
      </c>
      <c r="G21" s="1">
        <v>6</v>
      </c>
    </row>
    <row r="22" spans="3:7" x14ac:dyDescent="0.25">
      <c r="C22" s="7" t="s">
        <v>53</v>
      </c>
      <c r="D22" s="7">
        <v>134.5</v>
      </c>
      <c r="F22" s="1">
        <v>134.5</v>
      </c>
      <c r="G22" s="1">
        <v>3</v>
      </c>
    </row>
    <row r="23" spans="3:7" x14ac:dyDescent="0.25">
      <c r="C23" s="7" t="s">
        <v>52</v>
      </c>
      <c r="D23" s="7">
        <v>144.5</v>
      </c>
      <c r="F23" s="1">
        <v>144.5</v>
      </c>
      <c r="G23" s="1">
        <v>10</v>
      </c>
    </row>
    <row r="24" spans="3:7" x14ac:dyDescent="0.25">
      <c r="C24" s="7" t="s">
        <v>51</v>
      </c>
      <c r="D24" s="7">
        <v>154.5</v>
      </c>
      <c r="F24" s="1">
        <v>154.5</v>
      </c>
      <c r="G24" s="1">
        <v>4</v>
      </c>
    </row>
    <row r="25" spans="3:7" x14ac:dyDescent="0.25">
      <c r="C25" s="7" t="s">
        <v>50</v>
      </c>
      <c r="D25" s="7">
        <v>164.5</v>
      </c>
      <c r="F25" s="1">
        <v>164.5</v>
      </c>
      <c r="G25" s="1">
        <v>6</v>
      </c>
    </row>
    <row r="26" spans="3:7" x14ac:dyDescent="0.25">
      <c r="C26" s="7" t="s">
        <v>49</v>
      </c>
      <c r="D26" s="7">
        <v>174.5</v>
      </c>
      <c r="F26" s="1">
        <v>174.5</v>
      </c>
      <c r="G26" s="1">
        <v>3</v>
      </c>
    </row>
    <row r="27" spans="3:7" x14ac:dyDescent="0.25">
      <c r="C27" s="7" t="s">
        <v>48</v>
      </c>
      <c r="D27" s="7">
        <v>184.5</v>
      </c>
      <c r="F27" s="1">
        <v>184.5</v>
      </c>
      <c r="G27" s="1">
        <v>1</v>
      </c>
    </row>
    <row r="28" spans="3:7" ht="15.75" thickBot="1" x14ac:dyDescent="0.3">
      <c r="F28" s="10" t="s">
        <v>44</v>
      </c>
      <c r="G28" s="10">
        <v>0</v>
      </c>
    </row>
    <row r="32" spans="3:7" x14ac:dyDescent="0.25">
      <c r="C32" s="7" t="s">
        <v>60</v>
      </c>
      <c r="D32" s="26" t="s">
        <v>59</v>
      </c>
    </row>
    <row r="33" spans="3:4" x14ac:dyDescent="0.25">
      <c r="C33" s="7" t="s">
        <v>58</v>
      </c>
      <c r="D33" s="7">
        <v>2</v>
      </c>
    </row>
    <row r="34" spans="3:4" x14ac:dyDescent="0.25">
      <c r="C34" s="7" t="s">
        <v>57</v>
      </c>
      <c r="D34" s="7">
        <v>3</v>
      </c>
    </row>
    <row r="35" spans="3:4" x14ac:dyDescent="0.25">
      <c r="C35" s="7" t="s">
        <v>56</v>
      </c>
      <c r="D35" s="7">
        <v>0</v>
      </c>
    </row>
    <row r="36" spans="3:4" x14ac:dyDescent="0.25">
      <c r="C36" s="7" t="s">
        <v>55</v>
      </c>
      <c r="D36" s="7">
        <v>7</v>
      </c>
    </row>
    <row r="37" spans="3:4" x14ac:dyDescent="0.25">
      <c r="C37" s="7" t="s">
        <v>54</v>
      </c>
      <c r="D37" s="7">
        <v>6</v>
      </c>
    </row>
    <row r="38" spans="3:4" x14ac:dyDescent="0.25">
      <c r="C38" s="7" t="s">
        <v>53</v>
      </c>
      <c r="D38" s="7">
        <v>3</v>
      </c>
    </row>
    <row r="39" spans="3:4" x14ac:dyDescent="0.25">
      <c r="C39" s="7" t="s">
        <v>52</v>
      </c>
      <c r="D39" s="7">
        <v>10</v>
      </c>
    </row>
    <row r="40" spans="3:4" x14ac:dyDescent="0.25">
      <c r="C40" s="7" t="s">
        <v>51</v>
      </c>
      <c r="D40" s="7">
        <v>4</v>
      </c>
    </row>
    <row r="41" spans="3:4" x14ac:dyDescent="0.25">
      <c r="C41" s="7" t="s">
        <v>50</v>
      </c>
      <c r="D41" s="7">
        <v>6</v>
      </c>
    </row>
    <row r="42" spans="3:4" x14ac:dyDescent="0.25">
      <c r="C42" s="7" t="s">
        <v>49</v>
      </c>
      <c r="D42" s="7">
        <v>3</v>
      </c>
    </row>
    <row r="43" spans="3:4" x14ac:dyDescent="0.25">
      <c r="C43" s="7" t="s">
        <v>48</v>
      </c>
      <c r="D43" s="7">
        <v>1</v>
      </c>
    </row>
  </sheetData>
  <printOptions headings="1" gridLines="1"/>
  <pageMargins left="0.74803149606299213" right="0.74803149606299213" top="0.98425196850393704" bottom="0.98425196850393704" header="0.51181102362204722" footer="0.51181102362204722"/>
  <pageSetup paperSize="9" scale="5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X2.1</vt:lpstr>
      <vt:lpstr>X2.2</vt:lpstr>
      <vt:lpstr>X2.3</vt:lpstr>
      <vt:lpstr>X2.4</vt:lpstr>
      <vt:lpstr>X2.5</vt:lpstr>
      <vt:lpstr>X2.6</vt:lpstr>
      <vt:lpstr>X2.7</vt:lpstr>
      <vt:lpstr>X2.8</vt:lpstr>
      <vt:lpstr>X2.9</vt:lpstr>
      <vt:lpstr>X2.10</vt:lpstr>
      <vt:lpstr>X2.11</vt:lpstr>
      <vt:lpstr>X2.12</vt:lpstr>
      <vt:lpstr>X2.13</vt:lpstr>
      <vt:lpstr>X2.14</vt:lpstr>
      <vt:lpstr>X2.15</vt:lpstr>
      <vt:lpstr>X2.16</vt:lpstr>
      <vt:lpstr>X2.17</vt:lpstr>
      <vt:lpstr>X2.18</vt:lpstr>
      <vt:lpstr>X2.19</vt:lpstr>
      <vt:lpstr>X2.20</vt:lpstr>
      <vt:lpstr>X2.21</vt:lpstr>
      <vt:lpstr>TU2.1</vt:lpstr>
      <vt:lpstr>TU2.2</vt:lpstr>
      <vt:lpstr>TU2.3</vt:lpstr>
      <vt:lpstr>TU2.4</vt:lpstr>
      <vt:lpstr>TU2.5</vt:lpstr>
      <vt:lpstr>TU2.6</vt:lpstr>
      <vt:lpstr>TU2.7</vt:lpstr>
      <vt:lpstr>TU2.8</vt:lpstr>
      <vt:lpstr>TU2.9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MEASURES OF CENTRAL TENDENCY</dc:title>
  <dc:creator>GLYN DAVIS</dc:creator>
  <cp:lastModifiedBy>Branko Pecar</cp:lastModifiedBy>
  <cp:lastPrinted>2019-04-05T07:03:34Z</cp:lastPrinted>
  <dcterms:created xsi:type="dcterms:W3CDTF">2007-08-12T08:18:56Z</dcterms:created>
  <dcterms:modified xsi:type="dcterms:W3CDTF">2020-09-10T08:56:36Z</dcterms:modified>
</cp:coreProperties>
</file>